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ENTACIÓN TALLER REGL NUEVA\"/>
    </mc:Choice>
  </mc:AlternateContent>
  <xr:revisionPtr revIDLastSave="0" documentId="13_ncr:1_{71DC4F88-52CE-44BF-99D2-A12F5A03EFEF}" xr6:coauthVersionLast="47" xr6:coauthVersionMax="47" xr10:uidLastSave="{00000000-0000-0000-0000-000000000000}"/>
  <bookViews>
    <workbookView xWindow="28680" yWindow="-120" windowWidth="24240" windowHeight="13140" firstSheet="1" activeTab="1" xr2:uid="{00000000-000D-0000-FFFF-FFFF00000000}"/>
  </bookViews>
  <sheets>
    <sheet name="materiales" sheetId="2" r:id="rId1"/>
    <sheet name="ejemplos" sheetId="1" r:id="rId2"/>
    <sheet name="ejemplo sip" sheetId="5" r:id="rId3"/>
    <sheet name="Hoja3" sheetId="3" r:id="rId4"/>
    <sheet name="R100" sheetId="4" r:id="rId5"/>
  </sheets>
  <definedNames>
    <definedName name="_xlnm._FilterDatabase" localSheetId="0" hidden="1">materiales!$A$2:$C$3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E16" i="5"/>
  <c r="E17" i="5"/>
  <c r="C18" i="5"/>
  <c r="E18" i="5"/>
  <c r="E19" i="5"/>
  <c r="E21" i="5"/>
  <c r="F21" i="5"/>
  <c r="C44" i="5"/>
  <c r="H44" i="5"/>
  <c r="I45" i="5"/>
  <c r="D45" i="5"/>
  <c r="I46" i="5"/>
  <c r="D46" i="5"/>
  <c r="D44" i="5"/>
  <c r="E25" i="5"/>
  <c r="E26" i="5"/>
  <c r="E27" i="5"/>
  <c r="E28" i="5"/>
  <c r="E29" i="5"/>
  <c r="E31" i="5"/>
  <c r="F31" i="5"/>
  <c r="C45" i="5"/>
  <c r="E35" i="5"/>
  <c r="E36" i="5"/>
  <c r="C37" i="5"/>
  <c r="E37" i="5"/>
  <c r="C38" i="5"/>
  <c r="E38" i="5"/>
  <c r="C39" i="5"/>
  <c r="E39" i="5"/>
  <c r="E41" i="5"/>
  <c r="F41" i="5"/>
  <c r="C46" i="5"/>
  <c r="C47" i="5"/>
  <c r="E4" i="5"/>
  <c r="F4" i="5"/>
  <c r="B172" i="1"/>
  <c r="D160" i="1"/>
  <c r="D162" i="1"/>
  <c r="E162" i="1"/>
  <c r="D166" i="1"/>
  <c r="D168" i="1"/>
  <c r="E168" i="1"/>
  <c r="B173" i="1"/>
  <c r="D122" i="1"/>
  <c r="D145" i="1"/>
  <c r="D147" i="1"/>
  <c r="E147" i="1"/>
  <c r="B152" i="1"/>
  <c r="D130" i="1"/>
  <c r="D129" i="1"/>
  <c r="D123" i="1"/>
  <c r="D121" i="1"/>
  <c r="D103" i="1"/>
  <c r="D105" i="1"/>
  <c r="E105" i="1"/>
  <c r="B110" i="1"/>
  <c r="D87" i="1"/>
  <c r="D81" i="1"/>
  <c r="D88" i="1"/>
  <c r="D79" i="1"/>
  <c r="D133" i="1"/>
  <c r="E133" i="1"/>
  <c r="B138" i="1"/>
  <c r="B174" i="1"/>
  <c r="D125" i="1"/>
  <c r="E125" i="1"/>
  <c r="B137" i="1"/>
  <c r="B139" i="1"/>
  <c r="B151" i="1"/>
  <c r="B153" i="1"/>
  <c r="D91" i="1"/>
  <c r="E91" i="1"/>
  <c r="B96" i="1"/>
  <c r="D83" i="1"/>
  <c r="E83" i="1"/>
  <c r="B95" i="1"/>
  <c r="F26" i="4"/>
  <c r="F25" i="4"/>
  <c r="F24" i="4"/>
  <c r="F21" i="4"/>
  <c r="F20" i="4"/>
  <c r="F19" i="4"/>
  <c r="F10" i="4"/>
  <c r="F9" i="4"/>
  <c r="F8" i="4"/>
  <c r="F7" i="4"/>
  <c r="F6" i="4"/>
  <c r="F5" i="4"/>
  <c r="B97" i="1"/>
  <c r="B109" i="1"/>
  <c r="B111" i="1"/>
  <c r="K62" i="1"/>
  <c r="D59" i="1"/>
  <c r="D61" i="1"/>
  <c r="D60" i="1"/>
  <c r="D58" i="1"/>
  <c r="D52" i="1"/>
  <c r="D51" i="1"/>
  <c r="D50" i="1"/>
  <c r="D49" i="1"/>
  <c r="D54" i="1"/>
  <c r="E54" i="1"/>
  <c r="B67" i="1"/>
  <c r="D63" i="1"/>
  <c r="E63" i="1"/>
  <c r="B68" i="1"/>
  <c r="B69" i="1"/>
  <c r="E36" i="1"/>
  <c r="M35" i="1"/>
  <c r="M34" i="1"/>
  <c r="E34" i="1"/>
  <c r="M33" i="1"/>
  <c r="E33" i="1"/>
  <c r="M22" i="1"/>
  <c r="M21" i="1"/>
  <c r="M20" i="1"/>
  <c r="E11" i="1"/>
  <c r="E10" i="1"/>
  <c r="E9" i="1"/>
  <c r="E4" i="1"/>
  <c r="M37" i="1"/>
  <c r="M38" i="1"/>
  <c r="E38" i="1"/>
  <c r="E39" i="1"/>
  <c r="M24" i="1"/>
  <c r="M25" i="1"/>
  <c r="E13" i="1"/>
  <c r="E14" i="1"/>
  <c r="C11" i="3"/>
  <c r="J40" i="1"/>
  <c r="E23" i="1"/>
  <c r="E21" i="1"/>
  <c r="E20" i="1"/>
  <c r="E25" i="1"/>
  <c r="E26" i="1"/>
  <c r="J27" i="1"/>
</calcChain>
</file>

<file path=xl/sharedStrings.xml><?xml version="1.0" encoding="utf-8"?>
<sst xmlns="http://schemas.openxmlformats.org/spreadsheetml/2006/main" count="579" uniqueCount="312">
  <si>
    <t>Anexo A NCh853</t>
  </si>
  <si>
    <t>Material</t>
  </si>
  <si>
    <t>Dens. Aparente kg/m3</t>
  </si>
  <si>
    <t>λ            W/(mK)</t>
  </si>
  <si>
    <t>Agua liquida a 0°C - (d:1000)</t>
  </si>
  <si>
    <t>Agua liquida a 94°C - (d:1000)</t>
  </si>
  <si>
    <t>Aire quieto a 0°C - (d:0,0012)</t>
  </si>
  <si>
    <t>Aire quieto a 100°C - (d:-)</t>
  </si>
  <si>
    <t xml:space="preserve"> -</t>
  </si>
  <si>
    <t>Adobe - (d:1100-1800)</t>
  </si>
  <si>
    <t>1100-1800</t>
  </si>
  <si>
    <t>Aluminio - (d:2700)</t>
  </si>
  <si>
    <t>Arcilla - (d:2100)</t>
  </si>
  <si>
    <t>Arcilla Expandida - (d:300)</t>
  </si>
  <si>
    <t>Arcilla Expandida - (d:450)</t>
  </si>
  <si>
    <t>Arena - (d:1500)</t>
  </si>
  <si>
    <t>Aserrín de madera - (d:190)</t>
  </si>
  <si>
    <t>Asfaltos - (d:1700)</t>
  </si>
  <si>
    <t>Azulejos - (d:-)</t>
  </si>
  <si>
    <t>Baldosas cerámicas - (d:-)</t>
  </si>
  <si>
    <t>Betún - (d:1050)</t>
  </si>
  <si>
    <t>Bronce - (d:8500)</t>
  </si>
  <si>
    <t>Cascote de Ladrillo - (d:1300)</t>
  </si>
  <si>
    <t>Capotillo de arroz - (d:117)</t>
  </si>
  <si>
    <t>Cebada - (d:470)</t>
  </si>
  <si>
    <t>Cobre - (d:8930)</t>
  </si>
  <si>
    <t>Escorias - (d:800)</t>
  </si>
  <si>
    <t>Escorias - (d:1000)</t>
  </si>
  <si>
    <t>Escorias - (d:1200)</t>
  </si>
  <si>
    <t>Escorias - (d:1400)</t>
  </si>
  <si>
    <t>Enlucido de yeso - (d:800)</t>
  </si>
  <si>
    <t>Enlucido de yeso - (d:1000)</t>
  </si>
  <si>
    <t>Enlucido de yeso - (d:1200)</t>
  </si>
  <si>
    <t>Enlucido de yeso con perlita - (d:570)</t>
  </si>
  <si>
    <t>Fibrocemento - (d:920)</t>
  </si>
  <si>
    <t>Fibrocemento - (d:1000)</t>
  </si>
  <si>
    <t>Fibrocemento - (d:1135)</t>
  </si>
  <si>
    <t>Fundición y acero - (d:7850)</t>
  </si>
  <si>
    <t>Grava rodada o de machaqueo - (d:1700)</t>
  </si>
  <si>
    <t>Hormigón armado (normal) - (d:2400)</t>
  </si>
  <si>
    <t>Hormigón con áridos ligeros - (d:1000)</t>
  </si>
  <si>
    <t>Hormigón con áridos ligeros - (d:1400)</t>
  </si>
  <si>
    <t>Hormigón celular con áridos silíceos - (d:600)</t>
  </si>
  <si>
    <t>Hormigón celular con áridos silíceos - (d:1000)</t>
  </si>
  <si>
    <t>Hormigón celular con áridos silíceos - (d:1400)</t>
  </si>
  <si>
    <t>Hormigón celular sin áridos  - (d:305)</t>
  </si>
  <si>
    <t>Hormigón en masa con grava normal: -Con áridos ligeros - (d:1600)</t>
  </si>
  <si>
    <t>Hormigón en masa con grava normal:-Con áridos ordinarios, sin vibrar - (d:2000)</t>
  </si>
  <si>
    <t>Hormigón en masa con grava normal:-Con áridos ordinarios, vibrados - (d:2400)</t>
  </si>
  <si>
    <t>Hormigón en masa con arcilla Expandida - (d:500)</t>
  </si>
  <si>
    <t>Hormigón en masa con arcilla Expandida - (d:1500)</t>
  </si>
  <si>
    <t>Hormigón con cenizas - (d:1000)</t>
  </si>
  <si>
    <t>Hormigón con escorias de altos hornos - (d:600)</t>
  </si>
  <si>
    <t>Hormigón con escorias de altos hornos - (d:800)</t>
  </si>
  <si>
    <t>Hormigón con escorias de altos hornos - (d:1000)</t>
  </si>
  <si>
    <t>Hormigón normal, con áridos silíceos - (d:600)</t>
  </si>
  <si>
    <t>Hormigón normal, con áridos silíceos - (d:800)</t>
  </si>
  <si>
    <t>Hormigón normal, con áridos silíceos - (d:1000)</t>
  </si>
  <si>
    <t>Hormgón de viruta de madera - (d:450-650)</t>
  </si>
  <si>
    <t>450-650</t>
  </si>
  <si>
    <t>Hormigón de fibras de madera - (d:300-400)</t>
  </si>
  <si>
    <t>300-400</t>
  </si>
  <si>
    <t>Hormigón de fibras de madera - (d:400-500)</t>
  </si>
  <si>
    <t>400-500</t>
  </si>
  <si>
    <t>Hormigón de fibras de madera - (d:500-600)</t>
  </si>
  <si>
    <t>500-600</t>
  </si>
  <si>
    <t>Hormigón liviano a base de cascarilla de arroz - (d:570)</t>
  </si>
  <si>
    <t>Hormigón liviano a base de cascarilla de arroz - (d:780)</t>
  </si>
  <si>
    <t>Hormigón liviano a base de cascarilla de arroz - (d:850)</t>
  </si>
  <si>
    <t>Hormigón liviano a base de cascarilla de arroz - (d:1200)</t>
  </si>
  <si>
    <t>Hormigón liviano a base de poliestireno expandido - (d:260)</t>
  </si>
  <si>
    <t>Hormigón liviano a base de poliestireno expandido - (d:320)</t>
  </si>
  <si>
    <t>Hormigón liviano a base de poliestireno expandido - (d:430)</t>
  </si>
  <si>
    <t>Hormigón liviano a base de poliestireno expandido - (d:640)</t>
  </si>
  <si>
    <t>Hormigón liviano a base de poliestireno expandido - (d:840)</t>
  </si>
  <si>
    <t>Hormigón liviano a base de poliestireno expandido - (d:1100)</t>
  </si>
  <si>
    <t>Ladrillo macizo hecho a máquina - (d:1000)</t>
  </si>
  <si>
    <t>Ladrillo macizo hecho a máquina - (d:1200)</t>
  </si>
  <si>
    <t>Ladrillo macizo hecho a máquina - (d:1400)</t>
  </si>
  <si>
    <t>Ladrillo macizo hecho a máquina - (d:1800)</t>
  </si>
  <si>
    <t>Ladrillo macizo hecho a máquina - (d:2000)</t>
  </si>
  <si>
    <t>Ladrillo hecho a mano - (d:-)</t>
  </si>
  <si>
    <t>Laminas bituminosas - (d:1100)</t>
  </si>
  <si>
    <t>Lana de Amianto - (d:100)</t>
  </si>
  <si>
    <t>Lana de Amianto - (d:200)</t>
  </si>
  <si>
    <t>Lana de Amianto - (d:400)</t>
  </si>
  <si>
    <t>Lana mineral, colchoneta libre - (d:40)</t>
  </si>
  <si>
    <t>Lana mineral, colchoneta libre - (d:50)</t>
  </si>
  <si>
    <t>Lana mineral, colchoneta libre  - (d:70)</t>
  </si>
  <si>
    <t>Lana mineral, colchoneta libre  - (d:90)</t>
  </si>
  <si>
    <t>Lana mineral, colchoneta libre  - (d:110)</t>
  </si>
  <si>
    <t>Lana mineral, colchoneta libre  - (d:120)</t>
  </si>
  <si>
    <t>Lana mineral granulada - (d:20)</t>
  </si>
  <si>
    <t>Lana mineral granulada - (d:30)</t>
  </si>
  <si>
    <t>Lana mineral granulada - (d:40)</t>
  </si>
  <si>
    <t>Lana mineral granulada - (d:60)</t>
  </si>
  <si>
    <t>Lana mineral granulada - (d:80)</t>
  </si>
  <si>
    <t>Lana mineral granulada - (d:100)</t>
  </si>
  <si>
    <t>Lana mineral granulada - (d:120)</t>
  </si>
  <si>
    <t>Lana mineral granulada - (d:140)</t>
  </si>
  <si>
    <t>Linóleo - (d:1200)</t>
  </si>
  <si>
    <t>Madera: álamo - (d:380)</t>
  </si>
  <si>
    <t>Madera: alerce - (d:560)</t>
  </si>
  <si>
    <t xml:space="preserve">Madera: coigüe - (d:670) </t>
  </si>
  <si>
    <t>Madera: lingue - (d:640)</t>
  </si>
  <si>
    <t>Madera: pino insigne - (d:410)</t>
  </si>
  <si>
    <t>Madera: raulí - (d:580)</t>
  </si>
  <si>
    <t>Madera: roble - (d:800)</t>
  </si>
  <si>
    <t>Maderas, tableros aglomerados de particulas - (d:400)</t>
  </si>
  <si>
    <t>Maderas, tableros aglomerados de particulas - (d:420)</t>
  </si>
  <si>
    <t>Maderas, tableros aglomerados de particulas - (d:460)</t>
  </si>
  <si>
    <t>Maderas, tableros aglomerados de particulas - (d:560)</t>
  </si>
  <si>
    <t>Maderas, tableros aglomerados de particulas - (d:600)</t>
  </si>
  <si>
    <t>Maderas, tableros aglomerados de particulas - (d:620)</t>
  </si>
  <si>
    <t>Maderas, tableros aglomerados de particulas - (d:650)</t>
  </si>
  <si>
    <t>Maderas, tableros de fibra - (d:850)</t>
  </si>
  <si>
    <t>Maderas, tableros de fibra - (d:930)</t>
  </si>
  <si>
    <t>Maderas, tableros de fibra - (d:1030)</t>
  </si>
  <si>
    <t>Marmol - (d:2500-2850)</t>
  </si>
  <si>
    <t xml:space="preserve"> 2500-2850</t>
  </si>
  <si>
    <t xml:space="preserve"> 2,0-3,5</t>
  </si>
  <si>
    <t>Mosquetas, alfombras - (d:1000)</t>
  </si>
  <si>
    <t>Morteros de cal y bastardos - (d:1600)</t>
  </si>
  <si>
    <t>Morteros de cemento - (d:2000)</t>
  </si>
  <si>
    <t>Papel - (d:1000)</t>
  </si>
  <si>
    <t>Perlita expandida  - (d:90)</t>
  </si>
  <si>
    <t>Plancha de corcho - (d:100)</t>
  </si>
  <si>
    <t>Plancha de corcho - (d:200)</t>
  </si>
  <si>
    <t>Plancha de corcho - (d:300)</t>
  </si>
  <si>
    <t>Plancha de corcho - (d:400)</t>
  </si>
  <si>
    <t>Plancha de corcho - (d:500)</t>
  </si>
  <si>
    <t>Plomo - (d:11300)</t>
  </si>
  <si>
    <t>Poliestireno expandido - (d:10)</t>
  </si>
  <si>
    <t>Poliestireno expandido - (d:15)</t>
  </si>
  <si>
    <t>Poliestireno expandido - (d:20)</t>
  </si>
  <si>
    <t>Poliestireno expandido - (d:30)</t>
  </si>
  <si>
    <t>Poliuretano expandido - (d:25)</t>
  </si>
  <si>
    <t>Poliuretano expandido - (d:30)</t>
  </si>
  <si>
    <t>Poliuretano expandido - (d:40)</t>
  </si>
  <si>
    <t>Poliuretano expandido - (d:45)</t>
  </si>
  <si>
    <t>Poliuretano expandido - (d:60)</t>
  </si>
  <si>
    <t>Poliuretano expandido - (d:70)</t>
  </si>
  <si>
    <t>Productos minerales en polvo (kieselgur, polvo mineral)  - (d:200)</t>
  </si>
  <si>
    <t>Productos minerales en polvo (kieselgur, polvo mineral) - (d:400)</t>
  </si>
  <si>
    <t>Productos minerales en polvo (kieselgur, polvo mineral) - (d:600)</t>
  </si>
  <si>
    <t>Productos minerales en polvo (kieselgur, polvo mineral) - (d:800)</t>
  </si>
  <si>
    <t>Productos minerales en polvo (kieselgur, polvo mineral) - (d:1000)</t>
  </si>
  <si>
    <t>Productos minerales en polvo (kieselgur, polvo mineral) - (d:1200)</t>
  </si>
  <si>
    <t>Productos minerales en polvo (kieselgur, polvo mineral) - (d:1400)</t>
  </si>
  <si>
    <t>Rocas compactadas - (d:2500-3000)</t>
  </si>
  <si>
    <t xml:space="preserve"> 2500-3000</t>
  </si>
  <si>
    <t>Rocas porosas - (d:1700-2500)</t>
  </si>
  <si>
    <t xml:space="preserve"> 1700-2500</t>
  </si>
  <si>
    <t>Vermiculita en partículas - (d:99)</t>
  </si>
  <si>
    <t>Vermiculita expandida - (d:100)</t>
  </si>
  <si>
    <t>Vidrio Plano - (d:2500)</t>
  </si>
  <si>
    <t>Yeso cartón - (d:650)</t>
  </si>
  <si>
    <t>Yeso cartón - (d:700)</t>
  </si>
  <si>
    <t>Yeso cartón - (d:870)</t>
  </si>
  <si>
    <t>OSB LP 9,5 - (d:700)</t>
  </si>
  <si>
    <t>Ensayo Idiem N°448.699-6</t>
  </si>
  <si>
    <t>OSB LP 11 - (d:690)</t>
  </si>
  <si>
    <t>Ensayo Idiem N°448.699-3</t>
  </si>
  <si>
    <t>OSB LP 15 - (d:685)</t>
  </si>
  <si>
    <t>Ensayo Idiem N°448.699-1</t>
  </si>
  <si>
    <t>Lana de vidrio - (d:10)</t>
  </si>
  <si>
    <t>Ensayo Idiem N°409.927</t>
  </si>
  <si>
    <t>Manual reglamentación térmica parte 4</t>
  </si>
  <si>
    <t>Lana de vidrio - (d:11)</t>
  </si>
  <si>
    <t>Lana de vidrio - (d:12)</t>
  </si>
  <si>
    <t>Lana de vidrio - (d:13,1)</t>
  </si>
  <si>
    <t>Ejemplo N°1 presentación</t>
  </si>
  <si>
    <t>e</t>
  </si>
  <si>
    <t>λ</t>
  </si>
  <si>
    <t>R=e/λ</t>
  </si>
  <si>
    <t>Tablero aglomerado de partículas</t>
  </si>
  <si>
    <t>Ejemplo N°2 presentación</t>
  </si>
  <si>
    <t>e (metros)</t>
  </si>
  <si>
    <t>Fuente de λ</t>
  </si>
  <si>
    <t>Rsi</t>
  </si>
  <si>
    <t>NCh 853</t>
  </si>
  <si>
    <t>Hormigón armado</t>
  </si>
  <si>
    <t>Adhesivo EIFS (mortero)</t>
  </si>
  <si>
    <t>Poliestireno</t>
  </si>
  <si>
    <t>Rse</t>
  </si>
  <si>
    <t>R</t>
  </si>
  <si>
    <t>U</t>
  </si>
  <si>
    <t>Ejemplo N°3 presentación</t>
  </si>
  <si>
    <t>Aislación (0,86)</t>
  </si>
  <si>
    <t>Estructura (0,14)</t>
  </si>
  <si>
    <t>Yeso cartón 650 Kg/m3</t>
  </si>
  <si>
    <t>Lana de vidrio 12kg/m3</t>
  </si>
  <si>
    <t>Manual RT</t>
  </si>
  <si>
    <t>Pie Derecho Pino 2x5"</t>
  </si>
  <si>
    <t>Camara de Aire E 0,82</t>
  </si>
  <si>
    <t>Fibrocemento 920 Kg/m3</t>
  </si>
  <si>
    <t>NCh 854</t>
  </si>
  <si>
    <t>U pond</t>
  </si>
  <si>
    <t>Ejemplo N°4 presentación</t>
  </si>
  <si>
    <t>1.3 MURO 1</t>
  </si>
  <si>
    <t xml:space="preserve"> 1 (aislacion)</t>
  </si>
  <si>
    <t>cond</t>
  </si>
  <si>
    <t>rsi</t>
  </si>
  <si>
    <t>Tabla 2 NCh853. Flujo horizontal</t>
  </si>
  <si>
    <t>yeso carton</t>
  </si>
  <si>
    <t>Tabla A1 NCh853 - densidad 650 Kg/m3</t>
  </si>
  <si>
    <t>Lana de Vidrio 12 kg/m3</t>
  </si>
  <si>
    <t>OSB</t>
  </si>
  <si>
    <t>Ensayo Idiem N°448.699-3 densidad 648Kg/m3</t>
  </si>
  <si>
    <t>Siding fibrocemento</t>
  </si>
  <si>
    <t xml:space="preserve">Tabla A1 NCh853. Fibrocemento densidad 920 Kg/m3
</t>
  </si>
  <si>
    <t>rse</t>
  </si>
  <si>
    <t>U1</t>
  </si>
  <si>
    <t>2 (metalcon)</t>
  </si>
  <si>
    <t>Metalcon 90CA085</t>
  </si>
  <si>
    <t>Tabla A1 NCh853 - fundición y acero</t>
  </si>
  <si>
    <t>L =</t>
  </si>
  <si>
    <t>Rmetalcon=</t>
  </si>
  <si>
    <t>U2</t>
  </si>
  <si>
    <t>e' =</t>
  </si>
  <si>
    <t xml:space="preserve"> No considero la parte de la formula </t>
  </si>
  <si>
    <t>λ =</t>
  </si>
  <si>
    <t xml:space="preserve">que involucra Rsi y Rse pues el perfil </t>
  </si>
  <si>
    <t>H =</t>
  </si>
  <si>
    <t xml:space="preserve">                                no esta en contacto con el exterior  </t>
  </si>
  <si>
    <t>%</t>
  </si>
  <si>
    <t>U ponderado Muro 1</t>
  </si>
  <si>
    <t>Puerta</t>
  </si>
  <si>
    <t>Hoja+cámara de aire</t>
  </si>
  <si>
    <t>MDF</t>
  </si>
  <si>
    <t>cámara de aire</t>
  </si>
  <si>
    <t>Hoja+bastidor</t>
  </si>
  <si>
    <t>Bastidor</t>
  </si>
  <si>
    <t>U ponderado puerta</t>
  </si>
  <si>
    <t>Marco</t>
  </si>
  <si>
    <t xml:space="preserve">marco </t>
  </si>
  <si>
    <t>area</t>
  </si>
  <si>
    <t>Upueta</t>
  </si>
  <si>
    <t>Umarco</t>
  </si>
  <si>
    <t>U ponderado complejo de puerta</t>
  </si>
  <si>
    <t xml:space="preserve">Puerta rellena </t>
  </si>
  <si>
    <t>Hoja+poliestireno</t>
  </si>
  <si>
    <t>U3</t>
  </si>
  <si>
    <t xml:space="preserve">Puerta de madera </t>
  </si>
  <si>
    <t>Pino</t>
  </si>
  <si>
    <t>ejemplo R100</t>
  </si>
  <si>
    <t>aislante</t>
  </si>
  <si>
    <t>Espesor</t>
  </si>
  <si>
    <t>cond.</t>
  </si>
  <si>
    <t>R100</t>
  </si>
  <si>
    <t>poliestireno 15kg/m3</t>
  </si>
  <si>
    <t>MURO sip</t>
  </si>
  <si>
    <t>Tabique zona seca fachada Zinc Alum (ventilada)</t>
  </si>
  <si>
    <t>Muro sip + aislacion</t>
  </si>
  <si>
    <t>Plancha Yeso cartón</t>
  </si>
  <si>
    <t>Tabla A1 NCh853 - Yeso-Cartón, densidad 650 Kg/m3</t>
  </si>
  <si>
    <t>Poliestireno Expandido 15kg/m3</t>
  </si>
  <si>
    <t>Ensayo Idiem N°448.699-3 densidad 648 Kg/m3</t>
  </si>
  <si>
    <t>Tabla A1 NCh853 - Poliestireno expandido, densidad 15 Kg/m3</t>
  </si>
  <si>
    <t>Tabla 2 NCh853. Flujo horizontal de separación con camara de aire</t>
  </si>
  <si>
    <t>Muro sip + madera</t>
  </si>
  <si>
    <t xml:space="preserve">Madera 41x54  Pino </t>
  </si>
  <si>
    <t>Tabla A1 NCh853 - maderas, pino insigne, densidad 410 Kg/m3</t>
  </si>
  <si>
    <t>Muro sip + aislación + clavija</t>
  </si>
  <si>
    <t>OSB + OSB clavija</t>
  </si>
  <si>
    <t>A panel</t>
  </si>
  <si>
    <t>A madera</t>
  </si>
  <si>
    <t>A clavija</t>
  </si>
  <si>
    <t>U ponderado Muro sip</t>
  </si>
  <si>
    <t>Convección interior</t>
  </si>
  <si>
    <t>Convección exterior</t>
  </si>
  <si>
    <t>Parte Principal del muro</t>
  </si>
  <si>
    <t>Capas de Materiales</t>
  </si>
  <si>
    <t>k</t>
  </si>
  <si>
    <t>e (mm)</t>
  </si>
  <si>
    <t>Material Aislante</t>
  </si>
  <si>
    <t>Dens. aparente</t>
  </si>
  <si>
    <t>kg/m3</t>
  </si>
  <si>
    <t>espesor (m)</t>
  </si>
  <si>
    <t>λ (W/(mK))</t>
  </si>
  <si>
    <r>
      <t xml:space="preserve">ORIGEN </t>
    </r>
    <r>
      <rPr>
        <sz val="11"/>
        <color theme="1"/>
        <rFont val="Calibri"/>
        <family val="2"/>
      </rPr>
      <t>λ</t>
    </r>
  </si>
  <si>
    <t>R100 Capa única</t>
  </si>
  <si>
    <t>Lana de vidrio</t>
  </si>
  <si>
    <t>ok, cumple para muro</t>
  </si>
  <si>
    <t>manual reglam.</t>
  </si>
  <si>
    <t>NCh 853-2007</t>
  </si>
  <si>
    <t xml:space="preserve">ACONDICIONAMIENTO TERMICO </t>
  </si>
  <si>
    <t>Poliuretano proyectado</t>
  </si>
  <si>
    <t>Lana Mineral</t>
  </si>
  <si>
    <t>U *</t>
  </si>
  <si>
    <t>ok, cumple para cielo</t>
  </si>
  <si>
    <t>TECHO</t>
  </si>
  <si>
    <t>MURO</t>
  </si>
  <si>
    <t>PISO VENTILADO</t>
  </si>
  <si>
    <t xml:space="preserve">VENTANA </t>
  </si>
  <si>
    <t>PUERTA</t>
  </si>
  <si>
    <t>ok, cumple para piso</t>
  </si>
  <si>
    <r>
      <t>R100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(R  x 100)</t>
    </r>
  </si>
  <si>
    <r>
      <t xml:space="preserve">ciertas ventana termopanel </t>
    </r>
    <r>
      <rPr>
        <sz val="6"/>
        <rFont val="Calibri"/>
        <family val="2"/>
        <scheme val="minor"/>
      </rPr>
      <t>DVH</t>
    </r>
  </si>
  <si>
    <t>puerta y marco de madera, espesor mínimo de la puerta 4.5cm (sin rebajes)</t>
  </si>
  <si>
    <t>Piso ventilado</t>
  </si>
  <si>
    <t>Ejemplos</t>
  </si>
  <si>
    <t>Lana densidad</t>
  </si>
  <si>
    <t>Cielo</t>
  </si>
  <si>
    <t>poliestireno densidad</t>
  </si>
  <si>
    <t>Muro</t>
  </si>
  <si>
    <t>densidad</t>
  </si>
  <si>
    <t>cond  λ (W/(mK))</t>
  </si>
  <si>
    <t>Exigencia R100</t>
  </si>
  <si>
    <t>R100 Capa 1</t>
  </si>
  <si>
    <t>R100 Capa 2</t>
  </si>
  <si>
    <t>Manual de aplicación reglamentación térmica, parte 4 Soluciones constructivas genéricas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</si>
</sst>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1" xfId="0" applyFill="1" applyBorder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49" fontId="0" fillId="3" borderId="1" xfId="0" applyNumberFormat="1" applyFill="1" applyBorder="1"/>
    <xf numFmtId="49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165" fontId="0" fillId="0" borderId="1" xfId="0" applyNumberFormat="1" applyBorder="1"/>
    <xf numFmtId="165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8" fillId="4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Alignment="1">
      <alignment vertical="center"/>
    </xf>
    <xf numFmtId="165" fontId="9" fillId="3" borderId="0" xfId="0" applyNumberFormat="1" applyFont="1" applyFill="1" applyAlignment="1">
      <alignment vertical="center"/>
    </xf>
    <xf numFmtId="2" fontId="9" fillId="3" borderId="6" xfId="0" applyNumberFormat="1" applyFont="1" applyFill="1" applyBorder="1" applyAlignment="1">
      <alignment horizontal="left" vertical="center"/>
    </xf>
    <xf numFmtId="165" fontId="9" fillId="3" borderId="7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9" fontId="9" fillId="3" borderId="0" xfId="0" applyNumberFormat="1" applyFont="1" applyFill="1" applyAlignment="1">
      <alignment vertical="center"/>
    </xf>
    <xf numFmtId="2" fontId="9" fillId="3" borderId="8" xfId="0" applyNumberFormat="1" applyFont="1" applyFill="1" applyBorder="1" applyAlignment="1">
      <alignment horizontal="left" vertical="center"/>
    </xf>
    <xf numFmtId="165" fontId="9" fillId="3" borderId="9" xfId="0" applyNumberFormat="1" applyFont="1" applyFill="1" applyBorder="1" applyAlignment="1">
      <alignment horizontal="center" vertical="center"/>
    </xf>
    <xf numFmtId="2" fontId="9" fillId="3" borderId="9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Alignment="1">
      <alignment horizontal="left" vertical="center"/>
    </xf>
    <xf numFmtId="2" fontId="9" fillId="3" borderId="0" xfId="0" applyNumberFormat="1" applyFont="1" applyFill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167" fontId="9" fillId="3" borderId="0" xfId="0" applyNumberFormat="1" applyFont="1" applyFill="1" applyAlignment="1">
      <alignment vertical="center"/>
    </xf>
    <xf numFmtId="165" fontId="9" fillId="3" borderId="0" xfId="0" applyNumberFormat="1" applyFont="1" applyFill="1" applyAlignment="1">
      <alignment horizontal="left" vertical="center"/>
    </xf>
    <xf numFmtId="164" fontId="8" fillId="3" borderId="0" xfId="0" applyNumberFormat="1" applyFont="1" applyFill="1" applyAlignment="1">
      <alignment vertical="center"/>
    </xf>
    <xf numFmtId="165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2" fontId="8" fillId="3" borderId="0" xfId="0" applyNumberFormat="1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166" fontId="9" fillId="3" borderId="5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left" vertical="center"/>
    </xf>
    <xf numFmtId="165" fontId="8" fillId="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0" fontId="2" fillId="0" borderId="0" xfId="0" applyFont="1"/>
    <xf numFmtId="0" fontId="0" fillId="5" borderId="1" xfId="0" applyFill="1" applyBorder="1"/>
    <xf numFmtId="1" fontId="0" fillId="5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6" borderId="1" xfId="0" applyFill="1" applyBorder="1"/>
    <xf numFmtId="1" fontId="0" fillId="6" borderId="1" xfId="0" applyNumberFormat="1" applyFill="1" applyBorder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" fontId="0" fillId="7" borderId="1" xfId="0" applyNumberFormat="1" applyFill="1" applyBorder="1"/>
    <xf numFmtId="0" fontId="12" fillId="3" borderId="1" xfId="0" applyFont="1" applyFill="1" applyBorder="1" applyAlignment="1">
      <alignment horizontal="center" vertical="center"/>
    </xf>
    <xf numFmtId="0" fontId="0" fillId="7" borderId="0" xfId="0" applyFill="1"/>
    <xf numFmtId="0" fontId="0" fillId="6" borderId="0" xfId="0" applyFill="1"/>
    <xf numFmtId="0" fontId="0" fillId="5" borderId="0" xfId="0" applyFill="1"/>
    <xf numFmtId="2" fontId="9" fillId="2" borderId="5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165" fontId="8" fillId="4" borderId="12" xfId="0" applyNumberFormat="1" applyFont="1" applyFill="1" applyBorder="1" applyAlignment="1">
      <alignment horizontal="left" vertical="center"/>
    </xf>
    <xf numFmtId="165" fontId="9" fillId="8" borderId="7" xfId="0" applyNumberFormat="1" applyFont="1" applyFill="1" applyBorder="1" applyAlignment="1">
      <alignment horizontal="center" vertical="center"/>
    </xf>
    <xf numFmtId="2" fontId="9" fillId="8" borderId="7" xfId="0" applyNumberFormat="1" applyFont="1" applyFill="1" applyBorder="1" applyAlignment="1">
      <alignment horizontal="center" vertical="center"/>
    </xf>
    <xf numFmtId="2" fontId="9" fillId="8" borderId="6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165" fontId="8" fillId="3" borderId="0" xfId="0" applyNumberFormat="1" applyFont="1" applyFill="1" applyAlignment="1">
      <alignment horizontal="left" vertical="center"/>
    </xf>
    <xf numFmtId="2" fontId="8" fillId="3" borderId="11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/>
    </xf>
    <xf numFmtId="2" fontId="9" fillId="3" borderId="17" xfId="0" applyNumberFormat="1" applyFont="1" applyFill="1" applyBorder="1" applyAlignment="1">
      <alignment horizontal="center" vertical="center"/>
    </xf>
    <xf numFmtId="166" fontId="9" fillId="3" borderId="18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65" fontId="8" fillId="3" borderId="11" xfId="0" applyNumberFormat="1" applyFont="1" applyFill="1" applyBorder="1" applyAlignment="1">
      <alignment horizontal="left" vertical="center"/>
    </xf>
    <xf numFmtId="2" fontId="9" fillId="2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234951</xdr:colOff>
      <xdr:row>53</xdr:row>
      <xdr:rowOff>168175</xdr:rowOff>
    </xdr:from>
    <xdr:to>
      <xdr:col>10</xdr:col>
      <xdr:colOff>723900</xdr:colOff>
      <xdr:row>59</xdr:row>
      <xdr:rowOff>154593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61509105-885D-4911-9B0B-4C715DF8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2026" y="10293250"/>
          <a:ext cx="2031999" cy="1157993"/>
        </a:xfrm>
        <a:prstGeom prst="rect">
          <a:avLst/>
        </a:prstGeom>
      </xdr:spPr>
    </xdr:pic>
    <xdr:clientData/>
  </xdr:twoCellAnchor>
  <xdr:twoCellAnchor editAs="oneCell">
    <xdr:from>
      <xdr:col>6</xdr:col>
      <xdr:colOff>164835</xdr:colOff>
      <xdr:row>54</xdr:row>
      <xdr:rowOff>133350</xdr:rowOff>
    </xdr:from>
    <xdr:to>
      <xdr:col>9</xdr:col>
      <xdr:colOff>128428</xdr:colOff>
      <xdr:row>57</xdr:row>
      <xdr:rowOff>161395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EA5A02-A739-4155-A454-E380BBC7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5485" y="10458450"/>
          <a:ext cx="1840018" cy="618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500062</xdr:colOff>
      <xdr:row>50</xdr:row>
      <xdr:rowOff>0</xdr:rowOff>
    </xdr:from>
    <xdr:ext cx="2643188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777E7A7-F63D-46D9-B5D5-9AF458C9DC80}"/>
            </a:ext>
          </a:extLst>
        </xdr:cNvPr>
        <xdr:cNvSpPr txBox="1"/>
      </xdr:nvSpPr>
      <xdr:spPr>
        <a:xfrm>
          <a:off x="7529512" y="76676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50</xdr:row>
      <xdr:rowOff>0</xdr:rowOff>
    </xdr:from>
    <xdr:ext cx="2643188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ACEAD7B-B72B-4C4F-AEFA-F4521CF83065}"/>
            </a:ext>
          </a:extLst>
        </xdr:cNvPr>
        <xdr:cNvSpPr txBox="1"/>
      </xdr:nvSpPr>
      <xdr:spPr>
        <a:xfrm>
          <a:off x="7529512" y="76676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9</xdr:row>
      <xdr:rowOff>0</xdr:rowOff>
    </xdr:from>
    <xdr:ext cx="2643188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AF381E2A-CD6F-455A-AF89-C2BB91EB7E02}"/>
            </a:ext>
          </a:extLst>
        </xdr:cNvPr>
        <xdr:cNvSpPr txBox="1"/>
      </xdr:nvSpPr>
      <xdr:spPr>
        <a:xfrm>
          <a:off x="7529512" y="14192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50</xdr:row>
      <xdr:rowOff>0</xdr:rowOff>
    </xdr:from>
    <xdr:ext cx="2643188" cy="26456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209E6E6-CE26-4E53-AE54-86BE1573BFF9}"/>
            </a:ext>
          </a:extLst>
        </xdr:cNvPr>
        <xdr:cNvSpPr txBox="1"/>
      </xdr:nvSpPr>
      <xdr:spPr>
        <a:xfrm>
          <a:off x="7529512" y="76676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50</xdr:row>
      <xdr:rowOff>0</xdr:rowOff>
    </xdr:from>
    <xdr:ext cx="2643188" cy="264560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D66A92E3-FC57-4166-B188-54725EB97FBD}"/>
            </a:ext>
          </a:extLst>
        </xdr:cNvPr>
        <xdr:cNvSpPr txBox="1"/>
      </xdr:nvSpPr>
      <xdr:spPr>
        <a:xfrm>
          <a:off x="7529512" y="76676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50</xdr:row>
      <xdr:rowOff>0</xdr:rowOff>
    </xdr:from>
    <xdr:ext cx="2643188" cy="264560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8A0F5BBA-6F35-44E1-93C6-19C567E576CF}"/>
            </a:ext>
          </a:extLst>
        </xdr:cNvPr>
        <xdr:cNvSpPr txBox="1"/>
      </xdr:nvSpPr>
      <xdr:spPr>
        <a:xfrm>
          <a:off x="7529512" y="76676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8</xdr:row>
      <xdr:rowOff>0</xdr:rowOff>
    </xdr:from>
    <xdr:ext cx="2643188" cy="264560"/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98EF1D08-B713-47FE-8101-5AEB873DCE1A}"/>
            </a:ext>
          </a:extLst>
        </xdr:cNvPr>
        <xdr:cNvSpPr txBox="1"/>
      </xdr:nvSpPr>
      <xdr:spPr>
        <a:xfrm>
          <a:off x="7529512" y="12668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8</xdr:row>
      <xdr:rowOff>0</xdr:rowOff>
    </xdr:from>
    <xdr:ext cx="2643188" cy="26456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5737090A-98FF-4E94-A602-0C0E87591994}"/>
            </a:ext>
          </a:extLst>
        </xdr:cNvPr>
        <xdr:cNvSpPr txBox="1"/>
      </xdr:nvSpPr>
      <xdr:spPr>
        <a:xfrm>
          <a:off x="7529512" y="12668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8</xdr:row>
      <xdr:rowOff>0</xdr:rowOff>
    </xdr:from>
    <xdr:ext cx="2643188" cy="264560"/>
    <xdr:sp macro="" textlink="">
      <xdr:nvSpPr>
        <xdr:cNvPr id="10" name="11 CuadroTexto">
          <a:extLst>
            <a:ext uri="{FF2B5EF4-FFF2-40B4-BE49-F238E27FC236}">
              <a16:creationId xmlns:a16="http://schemas.microsoft.com/office/drawing/2014/main" id="{4817C431-96EF-4FC8-BEC4-3EE894081FF7}"/>
            </a:ext>
          </a:extLst>
        </xdr:cNvPr>
        <xdr:cNvSpPr txBox="1"/>
      </xdr:nvSpPr>
      <xdr:spPr>
        <a:xfrm>
          <a:off x="7529512" y="12668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8</xdr:row>
      <xdr:rowOff>0</xdr:rowOff>
    </xdr:from>
    <xdr:ext cx="2643188" cy="264560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99586EB4-E2D5-4829-9C1A-14135BAB9276}"/>
            </a:ext>
          </a:extLst>
        </xdr:cNvPr>
        <xdr:cNvSpPr txBox="1"/>
      </xdr:nvSpPr>
      <xdr:spPr>
        <a:xfrm>
          <a:off x="7529512" y="12668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8</xdr:row>
      <xdr:rowOff>0</xdr:rowOff>
    </xdr:from>
    <xdr:ext cx="2643188" cy="264560"/>
    <xdr:sp macro="" textlink="">
      <xdr:nvSpPr>
        <xdr:cNvPr id="12" name="13 CuadroTexto">
          <a:extLst>
            <a:ext uri="{FF2B5EF4-FFF2-40B4-BE49-F238E27FC236}">
              <a16:creationId xmlns:a16="http://schemas.microsoft.com/office/drawing/2014/main" id="{61C49B64-5A2B-43FA-9407-5F654D6DB74F}"/>
            </a:ext>
          </a:extLst>
        </xdr:cNvPr>
        <xdr:cNvSpPr txBox="1"/>
      </xdr:nvSpPr>
      <xdr:spPr>
        <a:xfrm>
          <a:off x="7529512" y="12668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8</xdr:col>
      <xdr:colOff>500062</xdr:colOff>
      <xdr:row>8</xdr:row>
      <xdr:rowOff>0</xdr:rowOff>
    </xdr:from>
    <xdr:ext cx="2643188" cy="264560"/>
    <xdr:sp macro="" textlink="">
      <xdr:nvSpPr>
        <xdr:cNvPr id="13" name="14 CuadroTexto">
          <a:extLst>
            <a:ext uri="{FF2B5EF4-FFF2-40B4-BE49-F238E27FC236}">
              <a16:creationId xmlns:a16="http://schemas.microsoft.com/office/drawing/2014/main" id="{FC11247A-9FE6-4F12-B7D8-107715E045D1}"/>
            </a:ext>
          </a:extLst>
        </xdr:cNvPr>
        <xdr:cNvSpPr txBox="1"/>
      </xdr:nvSpPr>
      <xdr:spPr>
        <a:xfrm>
          <a:off x="7529512" y="1266825"/>
          <a:ext cx="26431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16</xdr:row>
      <xdr:rowOff>76200</xdr:rowOff>
    </xdr:from>
    <xdr:to>
      <xdr:col>15</xdr:col>
      <xdr:colOff>437720</xdr:colOff>
      <xdr:row>27</xdr:row>
      <xdr:rowOff>133081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55E8F9-76D7-4D3B-8197-1E5139B6E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0" y="3143250"/>
          <a:ext cx="3438095" cy="2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6"/>
  <sheetViews>
    <sheetView workbookViewId="0">
      <selection activeCell="C8" sqref="B8:C8"/>
    </sheetView>
  </sheetViews>
  <sheetFormatPr defaultColWidth="11.42578125" defaultRowHeight="15"/>
  <cols>
    <col min="1" max="1" width="70.28515625" customWidth="1"/>
    <col min="2" max="2" width="14.5703125" customWidth="1"/>
    <col min="4" max="4" width="25.42578125" customWidth="1"/>
  </cols>
  <sheetData>
    <row r="1" spans="1:3">
      <c r="A1" t="s">
        <v>0</v>
      </c>
    </row>
    <row r="2" spans="1:3">
      <c r="A2" s="111" t="s">
        <v>1</v>
      </c>
      <c r="B2" s="109" t="s">
        <v>2</v>
      </c>
      <c r="C2" s="110" t="s">
        <v>3</v>
      </c>
    </row>
    <row r="3" spans="1:3">
      <c r="A3" s="111"/>
      <c r="B3" s="109"/>
      <c r="C3" s="110"/>
    </row>
    <row r="4" spans="1:3" s="8" customFormat="1">
      <c r="A4" s="15" t="s">
        <v>4</v>
      </c>
      <c r="B4" s="11">
        <v>1000</v>
      </c>
      <c r="C4" s="11">
        <v>0.59</v>
      </c>
    </row>
    <row r="5" spans="1:3" s="8" customFormat="1">
      <c r="A5" s="15" t="s">
        <v>5</v>
      </c>
      <c r="B5" s="11">
        <v>1000</v>
      </c>
      <c r="C5" s="11">
        <v>0.69</v>
      </c>
    </row>
    <row r="6" spans="1:3" s="8" customFormat="1">
      <c r="A6" s="15" t="s">
        <v>6</v>
      </c>
      <c r="B6" s="11">
        <v>1.1999999999999999E-3</v>
      </c>
      <c r="C6" s="11">
        <v>2.4E-2</v>
      </c>
    </row>
    <row r="7" spans="1:3" s="8" customFormat="1">
      <c r="A7" s="15" t="s">
        <v>7</v>
      </c>
      <c r="B7" s="11" t="s">
        <v>8</v>
      </c>
      <c r="C7" s="11">
        <v>3.1E-2</v>
      </c>
    </row>
    <row r="8" spans="1:3" s="8" customFormat="1">
      <c r="A8" s="15" t="s">
        <v>9</v>
      </c>
      <c r="B8" s="11" t="s">
        <v>10</v>
      </c>
      <c r="C8" s="11">
        <v>0.9</v>
      </c>
    </row>
    <row r="9" spans="1:3" s="8" customFormat="1">
      <c r="A9" s="15" t="s">
        <v>11</v>
      </c>
      <c r="B9" s="11">
        <v>2700</v>
      </c>
      <c r="C9" s="11">
        <v>210</v>
      </c>
    </row>
    <row r="10" spans="1:3" s="8" customFormat="1">
      <c r="A10" s="15" t="s">
        <v>12</v>
      </c>
      <c r="B10" s="11">
        <v>2100</v>
      </c>
      <c r="C10" s="11">
        <v>0.93</v>
      </c>
    </row>
    <row r="11" spans="1:3" s="8" customFormat="1">
      <c r="A11" s="15" t="s">
        <v>13</v>
      </c>
      <c r="B11" s="11">
        <v>300</v>
      </c>
      <c r="C11" s="11">
        <v>0.09</v>
      </c>
    </row>
    <row r="12" spans="1:3" s="8" customFormat="1">
      <c r="A12" s="15" t="s">
        <v>14</v>
      </c>
      <c r="B12" s="11">
        <v>450</v>
      </c>
      <c r="C12" s="11">
        <v>0.11</v>
      </c>
    </row>
    <row r="13" spans="1:3" s="8" customFormat="1">
      <c r="A13" s="15" t="s">
        <v>15</v>
      </c>
      <c r="B13" s="11">
        <v>1500</v>
      </c>
      <c r="C13" s="11">
        <v>0.57999999999999996</v>
      </c>
    </row>
    <row r="14" spans="1:3" s="8" customFormat="1">
      <c r="A14" s="15" t="s">
        <v>16</v>
      </c>
      <c r="B14" s="11">
        <v>190</v>
      </c>
      <c r="C14" s="11">
        <v>0.06</v>
      </c>
    </row>
    <row r="15" spans="1:3" s="8" customFormat="1">
      <c r="A15" s="15" t="s">
        <v>17</v>
      </c>
      <c r="B15" s="11">
        <v>1700</v>
      </c>
      <c r="C15" s="11">
        <v>0.7</v>
      </c>
    </row>
    <row r="16" spans="1:3" s="8" customFormat="1">
      <c r="A16" s="15" t="s">
        <v>18</v>
      </c>
      <c r="B16" s="11" t="s">
        <v>8</v>
      </c>
      <c r="C16" s="11">
        <v>1.05</v>
      </c>
    </row>
    <row r="17" spans="1:3" s="8" customFormat="1">
      <c r="A17" s="15" t="s">
        <v>19</v>
      </c>
      <c r="B17" s="11" t="s">
        <v>8</v>
      </c>
      <c r="C17" s="11">
        <v>1.75</v>
      </c>
    </row>
    <row r="18" spans="1:3" s="8" customFormat="1">
      <c r="A18" s="15" t="s">
        <v>20</v>
      </c>
      <c r="B18" s="11">
        <v>1050</v>
      </c>
      <c r="C18" s="11">
        <v>0.16</v>
      </c>
    </row>
    <row r="19" spans="1:3" s="8" customFormat="1">
      <c r="A19" s="15" t="s">
        <v>21</v>
      </c>
      <c r="B19" s="11">
        <v>8500</v>
      </c>
      <c r="C19" s="11">
        <v>64</v>
      </c>
    </row>
    <row r="20" spans="1:3" s="8" customFormat="1">
      <c r="A20" s="15" t="s">
        <v>22</v>
      </c>
      <c r="B20" s="11">
        <v>1300</v>
      </c>
      <c r="C20" s="11">
        <v>0.41</v>
      </c>
    </row>
    <row r="21" spans="1:3" s="8" customFormat="1">
      <c r="A21" s="15" t="s">
        <v>23</v>
      </c>
      <c r="B21" s="11">
        <v>117</v>
      </c>
      <c r="C21" s="11">
        <v>0.06</v>
      </c>
    </row>
    <row r="22" spans="1:3" s="8" customFormat="1">
      <c r="A22" s="15" t="s">
        <v>24</v>
      </c>
      <c r="B22" s="11">
        <v>470</v>
      </c>
      <c r="C22" s="11">
        <v>7.0000000000000007E-2</v>
      </c>
    </row>
    <row r="23" spans="1:3" s="8" customFormat="1">
      <c r="A23" s="15" t="s">
        <v>25</v>
      </c>
      <c r="B23" s="11">
        <v>8930</v>
      </c>
      <c r="C23" s="11">
        <v>380</v>
      </c>
    </row>
    <row r="24" spans="1:3" s="8" customFormat="1">
      <c r="A24" s="15" t="s">
        <v>26</v>
      </c>
      <c r="B24" s="11">
        <v>800</v>
      </c>
      <c r="C24" s="11">
        <v>0.25</v>
      </c>
    </row>
    <row r="25" spans="1:3" s="8" customFormat="1">
      <c r="A25" s="15" t="s">
        <v>27</v>
      </c>
      <c r="B25" s="11">
        <v>1000</v>
      </c>
      <c r="C25" s="11">
        <v>0.28999999999999998</v>
      </c>
    </row>
    <row r="26" spans="1:3" s="8" customFormat="1">
      <c r="A26" s="15" t="s">
        <v>28</v>
      </c>
      <c r="B26" s="11">
        <v>1200</v>
      </c>
      <c r="C26" s="11">
        <v>0.34</v>
      </c>
    </row>
    <row r="27" spans="1:3" s="8" customFormat="1">
      <c r="A27" s="15" t="s">
        <v>29</v>
      </c>
      <c r="B27" s="11">
        <v>1400</v>
      </c>
      <c r="C27" s="11">
        <v>0.41</v>
      </c>
    </row>
    <row r="28" spans="1:3" s="8" customFormat="1">
      <c r="A28" s="15" t="s">
        <v>30</v>
      </c>
      <c r="B28" s="11">
        <v>800</v>
      </c>
      <c r="C28" s="11">
        <v>0.35</v>
      </c>
    </row>
    <row r="29" spans="1:3" s="8" customFormat="1">
      <c r="A29" s="15" t="s">
        <v>31</v>
      </c>
      <c r="B29" s="11">
        <v>1000</v>
      </c>
      <c r="C29" s="11">
        <v>0.44</v>
      </c>
    </row>
    <row r="30" spans="1:3" s="8" customFormat="1">
      <c r="A30" s="15" t="s">
        <v>32</v>
      </c>
      <c r="B30" s="11">
        <v>1200</v>
      </c>
      <c r="C30" s="11">
        <v>0.56000000000000005</v>
      </c>
    </row>
    <row r="31" spans="1:3" s="8" customFormat="1">
      <c r="A31" s="15" t="s">
        <v>33</v>
      </c>
      <c r="B31" s="11">
        <v>570</v>
      </c>
      <c r="C31" s="11">
        <v>0.18</v>
      </c>
    </row>
    <row r="32" spans="1:3" s="8" customFormat="1">
      <c r="A32" s="15" t="s">
        <v>34</v>
      </c>
      <c r="B32" s="11">
        <v>920</v>
      </c>
      <c r="C32" s="11">
        <v>0.22</v>
      </c>
    </row>
    <row r="33" spans="1:3" s="8" customFormat="1">
      <c r="A33" s="15" t="s">
        <v>35</v>
      </c>
      <c r="B33" s="11">
        <v>1000</v>
      </c>
      <c r="C33" s="11">
        <v>0.23</v>
      </c>
    </row>
    <row r="34" spans="1:3" s="8" customFormat="1">
      <c r="A34" s="15" t="s">
        <v>36</v>
      </c>
      <c r="B34" s="11">
        <v>1135</v>
      </c>
      <c r="C34" s="11">
        <v>0.23</v>
      </c>
    </row>
    <row r="35" spans="1:3" s="8" customFormat="1">
      <c r="A35" s="15" t="s">
        <v>37</v>
      </c>
      <c r="B35" s="11">
        <v>7850</v>
      </c>
      <c r="C35" s="11">
        <v>58</v>
      </c>
    </row>
    <row r="36" spans="1:3" s="8" customFormat="1">
      <c r="A36" s="15" t="s">
        <v>38</v>
      </c>
      <c r="B36" s="11">
        <v>1700</v>
      </c>
      <c r="C36" s="11">
        <v>0.81</v>
      </c>
    </row>
    <row r="37" spans="1:3" s="8" customFormat="1">
      <c r="A37" s="15" t="s">
        <v>39</v>
      </c>
      <c r="B37" s="11">
        <v>2400</v>
      </c>
      <c r="C37" s="11">
        <v>1.63</v>
      </c>
    </row>
    <row r="38" spans="1:3">
      <c r="A38" s="15" t="s">
        <v>40</v>
      </c>
      <c r="B38" s="11">
        <v>1000</v>
      </c>
      <c r="C38" s="11">
        <v>0.33</v>
      </c>
    </row>
    <row r="39" spans="1:3">
      <c r="A39" s="15" t="s">
        <v>41</v>
      </c>
      <c r="B39" s="11">
        <v>1400</v>
      </c>
      <c r="C39" s="11">
        <v>0.55000000000000004</v>
      </c>
    </row>
    <row r="40" spans="1:3">
      <c r="A40" s="15" t="s">
        <v>42</v>
      </c>
      <c r="B40" s="11">
        <v>600</v>
      </c>
      <c r="C40" s="11">
        <v>0.34</v>
      </c>
    </row>
    <row r="41" spans="1:3">
      <c r="A41" s="15" t="s">
        <v>43</v>
      </c>
      <c r="B41" s="11">
        <v>1000</v>
      </c>
      <c r="C41" s="11">
        <v>0.67</v>
      </c>
    </row>
    <row r="42" spans="1:3">
      <c r="A42" s="15" t="s">
        <v>44</v>
      </c>
      <c r="B42" s="11">
        <v>1400</v>
      </c>
      <c r="C42" s="11">
        <v>1.0900000000000001</v>
      </c>
    </row>
    <row r="43" spans="1:3">
      <c r="A43" s="15" t="s">
        <v>45</v>
      </c>
      <c r="B43" s="11">
        <v>305</v>
      </c>
      <c r="C43" s="11">
        <v>0.09</v>
      </c>
    </row>
    <row r="44" spans="1:3">
      <c r="A44" s="15" t="s">
        <v>46</v>
      </c>
      <c r="B44" s="11">
        <v>1600</v>
      </c>
      <c r="C44" s="11">
        <v>0.73</v>
      </c>
    </row>
    <row r="45" spans="1:3">
      <c r="A45" s="15" t="s">
        <v>47</v>
      </c>
      <c r="B45" s="11">
        <v>2000</v>
      </c>
      <c r="C45" s="11">
        <v>1.1599999999999999</v>
      </c>
    </row>
    <row r="46" spans="1:3">
      <c r="A46" s="15" t="s">
        <v>48</v>
      </c>
      <c r="B46" s="11">
        <v>2400</v>
      </c>
      <c r="C46" s="11">
        <v>1.63</v>
      </c>
    </row>
    <row r="47" spans="1:3">
      <c r="A47" s="15" t="s">
        <v>49</v>
      </c>
      <c r="B47" s="11">
        <v>500</v>
      </c>
      <c r="C47" s="11">
        <v>0.12</v>
      </c>
    </row>
    <row r="48" spans="1:3">
      <c r="A48" s="15" t="s">
        <v>50</v>
      </c>
      <c r="B48" s="11">
        <v>1500</v>
      </c>
      <c r="C48" s="11">
        <v>0.55000000000000004</v>
      </c>
    </row>
    <row r="49" spans="1:3">
      <c r="A49" s="15" t="s">
        <v>51</v>
      </c>
      <c r="B49" s="11">
        <v>1000</v>
      </c>
      <c r="C49" s="11">
        <v>0.41</v>
      </c>
    </row>
    <row r="50" spans="1:3">
      <c r="A50" s="15" t="s">
        <v>52</v>
      </c>
      <c r="B50" s="11">
        <v>600</v>
      </c>
      <c r="C50" s="11">
        <v>0.17</v>
      </c>
    </row>
    <row r="51" spans="1:3">
      <c r="A51" s="15" t="s">
        <v>53</v>
      </c>
      <c r="B51" s="11">
        <v>800</v>
      </c>
      <c r="C51" s="11">
        <v>0.22</v>
      </c>
    </row>
    <row r="52" spans="1:3">
      <c r="A52" s="15" t="s">
        <v>54</v>
      </c>
      <c r="B52" s="11">
        <v>1000</v>
      </c>
      <c r="C52" s="11">
        <v>0.3</v>
      </c>
    </row>
    <row r="53" spans="1:3">
      <c r="A53" s="15" t="s">
        <v>55</v>
      </c>
      <c r="B53" s="11">
        <v>600</v>
      </c>
      <c r="C53" s="11">
        <v>0.34</v>
      </c>
    </row>
    <row r="54" spans="1:3">
      <c r="A54" s="15" t="s">
        <v>56</v>
      </c>
      <c r="B54" s="11">
        <v>800</v>
      </c>
      <c r="C54" s="11">
        <v>0.49</v>
      </c>
    </row>
    <row r="55" spans="1:3">
      <c r="A55" s="15" t="s">
        <v>57</v>
      </c>
      <c r="B55" s="11">
        <v>1000</v>
      </c>
      <c r="C55" s="11">
        <v>0.67</v>
      </c>
    </row>
    <row r="56" spans="1:3">
      <c r="A56" s="15" t="s">
        <v>58</v>
      </c>
      <c r="B56" s="11" t="s">
        <v>59</v>
      </c>
      <c r="C56" s="11">
        <v>0.26</v>
      </c>
    </row>
    <row r="57" spans="1:3">
      <c r="A57" s="15" t="s">
        <v>60</v>
      </c>
      <c r="B57" s="11" t="s">
        <v>61</v>
      </c>
      <c r="C57" s="11">
        <v>0.12</v>
      </c>
    </row>
    <row r="58" spans="1:3">
      <c r="A58" s="15" t="s">
        <v>62</v>
      </c>
      <c r="B58" s="11" t="s">
        <v>63</v>
      </c>
      <c r="C58" s="11">
        <v>0.14000000000000001</v>
      </c>
    </row>
    <row r="59" spans="1:3">
      <c r="A59" s="15" t="s">
        <v>64</v>
      </c>
      <c r="B59" s="11" t="s">
        <v>65</v>
      </c>
      <c r="C59" s="11">
        <v>0.16</v>
      </c>
    </row>
    <row r="60" spans="1:3">
      <c r="A60" s="15" t="s">
        <v>66</v>
      </c>
      <c r="B60" s="11">
        <v>570</v>
      </c>
      <c r="C60" s="11">
        <v>0.128</v>
      </c>
    </row>
    <row r="61" spans="1:3">
      <c r="A61" s="15" t="s">
        <v>67</v>
      </c>
      <c r="B61" s="11">
        <v>780</v>
      </c>
      <c r="C61" s="11">
        <v>0.186</v>
      </c>
    </row>
    <row r="62" spans="1:3">
      <c r="A62" s="15" t="s">
        <v>68</v>
      </c>
      <c r="B62" s="11">
        <v>850</v>
      </c>
      <c r="C62" s="11">
        <v>0.20899999999999999</v>
      </c>
    </row>
    <row r="63" spans="1:3">
      <c r="A63" s="15" t="s">
        <v>69</v>
      </c>
      <c r="B63" s="11">
        <v>1200</v>
      </c>
      <c r="C63" s="11">
        <v>0.32600000000000001</v>
      </c>
    </row>
    <row r="64" spans="1:3">
      <c r="A64" s="15" t="s">
        <v>70</v>
      </c>
      <c r="B64" s="11">
        <v>260</v>
      </c>
      <c r="C64" s="11">
        <v>8.7999999999999995E-2</v>
      </c>
    </row>
    <row r="65" spans="1:3">
      <c r="A65" s="15" t="s">
        <v>71</v>
      </c>
      <c r="B65" s="11">
        <v>320</v>
      </c>
      <c r="C65" s="11">
        <v>0.105</v>
      </c>
    </row>
    <row r="66" spans="1:3">
      <c r="A66" s="15" t="s">
        <v>72</v>
      </c>
      <c r="B66" s="11">
        <v>430</v>
      </c>
      <c r="C66" s="11">
        <v>0.13400000000000001</v>
      </c>
    </row>
    <row r="67" spans="1:3">
      <c r="A67" s="15" t="s">
        <v>73</v>
      </c>
      <c r="B67" s="11">
        <v>640</v>
      </c>
      <c r="C67" s="11">
        <v>0.214</v>
      </c>
    </row>
    <row r="68" spans="1:3">
      <c r="A68" s="15" t="s">
        <v>74</v>
      </c>
      <c r="B68" s="11">
        <v>840</v>
      </c>
      <c r="C68" s="11">
        <v>0.26900000000000002</v>
      </c>
    </row>
    <row r="69" spans="1:3">
      <c r="A69" s="15" t="s">
        <v>75</v>
      </c>
      <c r="B69" s="11">
        <v>1100</v>
      </c>
      <c r="C69" s="11">
        <v>0.38700000000000001</v>
      </c>
    </row>
    <row r="70" spans="1:3">
      <c r="A70" s="15" t="s">
        <v>76</v>
      </c>
      <c r="B70" s="11">
        <v>1000</v>
      </c>
      <c r="C70" s="11">
        <v>0.46</v>
      </c>
    </row>
    <row r="71" spans="1:3">
      <c r="A71" s="15" t="s">
        <v>77</v>
      </c>
      <c r="B71" s="11">
        <v>1200</v>
      </c>
      <c r="C71" s="11">
        <v>0.52</v>
      </c>
    </row>
    <row r="72" spans="1:3">
      <c r="A72" s="15" t="s">
        <v>78</v>
      </c>
      <c r="B72" s="11">
        <v>1400</v>
      </c>
      <c r="C72" s="11">
        <v>0.6</v>
      </c>
    </row>
    <row r="73" spans="1:3">
      <c r="A73" s="15" t="s">
        <v>79</v>
      </c>
      <c r="B73" s="11">
        <v>1800</v>
      </c>
      <c r="C73" s="11">
        <v>0.79</v>
      </c>
    </row>
    <row r="74" spans="1:3">
      <c r="A74" s="15" t="s">
        <v>80</v>
      </c>
      <c r="B74" s="11">
        <v>2000</v>
      </c>
      <c r="C74" s="11">
        <v>1</v>
      </c>
    </row>
    <row r="75" spans="1:3">
      <c r="A75" s="15" t="s">
        <v>81</v>
      </c>
      <c r="B75" s="11" t="s">
        <v>8</v>
      </c>
      <c r="C75" s="11">
        <v>0.5</v>
      </c>
    </row>
    <row r="76" spans="1:3">
      <c r="A76" s="15" t="s">
        <v>82</v>
      </c>
      <c r="B76" s="11">
        <v>1100</v>
      </c>
      <c r="C76" s="11">
        <v>0.19</v>
      </c>
    </row>
    <row r="77" spans="1:3">
      <c r="A77" s="15" t="s">
        <v>83</v>
      </c>
      <c r="B77" s="11">
        <v>100</v>
      </c>
      <c r="C77" s="11">
        <v>6.0999999999999999E-2</v>
      </c>
    </row>
    <row r="78" spans="1:3">
      <c r="A78" s="15" t="s">
        <v>84</v>
      </c>
      <c r="B78" s="11">
        <v>200</v>
      </c>
      <c r="C78" s="11">
        <v>6.3E-2</v>
      </c>
    </row>
    <row r="79" spans="1:3">
      <c r="A79" s="15" t="s">
        <v>85</v>
      </c>
      <c r="B79" s="11">
        <v>400</v>
      </c>
      <c r="C79" s="11">
        <v>0.12</v>
      </c>
    </row>
    <row r="80" spans="1:3">
      <c r="A80" s="15" t="s">
        <v>86</v>
      </c>
      <c r="B80" s="11">
        <v>40</v>
      </c>
      <c r="C80" s="11">
        <v>4.2000000000000003E-2</v>
      </c>
    </row>
    <row r="81" spans="1:3">
      <c r="A81" s="15" t="s">
        <v>87</v>
      </c>
      <c r="B81" s="11">
        <v>50</v>
      </c>
      <c r="C81" s="11">
        <v>4.1000000000000002E-2</v>
      </c>
    </row>
    <row r="82" spans="1:3">
      <c r="A82" s="15" t="s">
        <v>88</v>
      </c>
      <c r="B82" s="11">
        <v>70</v>
      </c>
      <c r="C82" s="11">
        <v>3.7999999999999999E-2</v>
      </c>
    </row>
    <row r="83" spans="1:3">
      <c r="A83" s="15" t="s">
        <v>89</v>
      </c>
      <c r="B83" s="11">
        <v>90</v>
      </c>
      <c r="C83" s="11">
        <v>3.6999999999999998E-2</v>
      </c>
    </row>
    <row r="84" spans="1:3">
      <c r="A84" s="15" t="s">
        <v>90</v>
      </c>
      <c r="B84" s="11">
        <v>110</v>
      </c>
      <c r="C84" s="11">
        <v>0.04</v>
      </c>
    </row>
    <row r="85" spans="1:3">
      <c r="A85" s="15" t="s">
        <v>91</v>
      </c>
      <c r="B85" s="11">
        <v>120</v>
      </c>
      <c r="C85" s="11">
        <v>4.2000000000000003E-2</v>
      </c>
    </row>
    <row r="86" spans="1:3">
      <c r="A86" s="15" t="s">
        <v>92</v>
      </c>
      <c r="B86" s="11">
        <v>20</v>
      </c>
      <c r="C86" s="11">
        <v>6.9000000000000006E-2</v>
      </c>
    </row>
    <row r="87" spans="1:3">
      <c r="A87" s="15" t="s">
        <v>93</v>
      </c>
      <c r="B87" s="11">
        <v>30</v>
      </c>
      <c r="C87" s="11">
        <v>0.06</v>
      </c>
    </row>
    <row r="88" spans="1:3">
      <c r="A88" s="15" t="s">
        <v>94</v>
      </c>
      <c r="B88" s="11">
        <v>40</v>
      </c>
      <c r="C88" s="11">
        <v>5.5E-2</v>
      </c>
    </row>
    <row r="89" spans="1:3">
      <c r="A89" s="15" t="s">
        <v>95</v>
      </c>
      <c r="B89" s="11">
        <v>60</v>
      </c>
      <c r="C89" s="11">
        <v>4.8000000000000001E-2</v>
      </c>
    </row>
    <row r="90" spans="1:3">
      <c r="A90" s="15" t="s">
        <v>96</v>
      </c>
      <c r="B90" s="11">
        <v>80</v>
      </c>
      <c r="C90" s="11">
        <v>4.3999999999999997E-2</v>
      </c>
    </row>
    <row r="91" spans="1:3">
      <c r="A91" s="15" t="s">
        <v>97</v>
      </c>
      <c r="B91" s="11">
        <v>100</v>
      </c>
      <c r="C91" s="11">
        <v>4.1000000000000002E-2</v>
      </c>
    </row>
    <row r="92" spans="1:3">
      <c r="A92" s="15" t="s">
        <v>98</v>
      </c>
      <c r="B92" s="11">
        <v>120</v>
      </c>
      <c r="C92" s="11">
        <v>4.2000000000000003E-2</v>
      </c>
    </row>
    <row r="93" spans="1:3">
      <c r="A93" s="15" t="s">
        <v>99</v>
      </c>
      <c r="B93" s="11">
        <v>140</v>
      </c>
      <c r="C93" s="11">
        <v>4.2000000000000003E-2</v>
      </c>
    </row>
    <row r="94" spans="1:3">
      <c r="A94" s="15" t="s">
        <v>100</v>
      </c>
      <c r="B94" s="11">
        <v>1200</v>
      </c>
      <c r="C94" s="11">
        <v>0.19</v>
      </c>
    </row>
    <row r="95" spans="1:3">
      <c r="A95" s="15" t="s">
        <v>101</v>
      </c>
      <c r="B95" s="11">
        <v>380</v>
      </c>
      <c r="C95" s="11">
        <v>9.0999999999999998E-2</v>
      </c>
    </row>
    <row r="96" spans="1:3">
      <c r="A96" s="15" t="s">
        <v>102</v>
      </c>
      <c r="B96" s="11">
        <v>560</v>
      </c>
      <c r="C96" s="11">
        <v>0.13400000000000001</v>
      </c>
    </row>
    <row r="97" spans="1:3">
      <c r="A97" s="15" t="s">
        <v>103</v>
      </c>
      <c r="B97" s="11">
        <v>670</v>
      </c>
      <c r="C97" s="11">
        <v>0.14499999999999999</v>
      </c>
    </row>
    <row r="98" spans="1:3">
      <c r="A98" s="15" t="s">
        <v>104</v>
      </c>
      <c r="B98" s="11">
        <v>640</v>
      </c>
      <c r="C98" s="11">
        <v>0.13600000000000001</v>
      </c>
    </row>
    <row r="99" spans="1:3">
      <c r="A99" s="15" t="s">
        <v>105</v>
      </c>
      <c r="B99" s="11">
        <v>410</v>
      </c>
      <c r="C99" s="11">
        <v>0.104</v>
      </c>
    </row>
    <row r="100" spans="1:3">
      <c r="A100" s="15" t="s">
        <v>106</v>
      </c>
      <c r="B100" s="11">
        <v>580</v>
      </c>
      <c r="C100" s="11">
        <v>0.121</v>
      </c>
    </row>
    <row r="101" spans="1:3">
      <c r="A101" s="15" t="s">
        <v>107</v>
      </c>
      <c r="B101" s="11">
        <v>800</v>
      </c>
      <c r="C101" s="11">
        <v>0.157</v>
      </c>
    </row>
    <row r="102" spans="1:3">
      <c r="A102" s="15" t="s">
        <v>108</v>
      </c>
      <c r="B102" s="11">
        <v>400</v>
      </c>
      <c r="C102" s="11">
        <v>9.5000000000000001E-2</v>
      </c>
    </row>
    <row r="103" spans="1:3">
      <c r="A103" s="15" t="s">
        <v>109</v>
      </c>
      <c r="B103" s="11">
        <v>420</v>
      </c>
      <c r="C103" s="11">
        <v>9.4E-2</v>
      </c>
    </row>
    <row r="104" spans="1:3">
      <c r="A104" s="15" t="s">
        <v>110</v>
      </c>
      <c r="B104" s="11">
        <v>460</v>
      </c>
      <c r="C104" s="11">
        <v>9.8000000000000004E-2</v>
      </c>
    </row>
    <row r="105" spans="1:3">
      <c r="A105" s="15" t="s">
        <v>111</v>
      </c>
      <c r="B105" s="11">
        <v>560</v>
      </c>
      <c r="C105" s="11">
        <v>0.10199999999999999</v>
      </c>
    </row>
    <row r="106" spans="1:3">
      <c r="A106" s="15" t="s">
        <v>112</v>
      </c>
      <c r="B106" s="11">
        <v>600</v>
      </c>
      <c r="C106" s="11">
        <v>0.10299999999999999</v>
      </c>
    </row>
    <row r="107" spans="1:3">
      <c r="A107" s="15" t="s">
        <v>113</v>
      </c>
      <c r="B107" s="11">
        <v>620</v>
      </c>
      <c r="C107" s="11">
        <v>0.105</v>
      </c>
    </row>
    <row r="108" spans="1:3">
      <c r="A108" s="15" t="s">
        <v>114</v>
      </c>
      <c r="B108" s="11">
        <v>650</v>
      </c>
      <c r="C108" s="11">
        <v>0.106</v>
      </c>
    </row>
    <row r="109" spans="1:3">
      <c r="A109" s="15" t="s">
        <v>115</v>
      </c>
      <c r="B109" s="11">
        <v>850</v>
      </c>
      <c r="C109" s="11">
        <v>0.23</v>
      </c>
    </row>
    <row r="110" spans="1:3">
      <c r="A110" s="15" t="s">
        <v>116</v>
      </c>
      <c r="B110" s="11">
        <v>930</v>
      </c>
      <c r="C110" s="11">
        <v>0.26</v>
      </c>
    </row>
    <row r="111" spans="1:3">
      <c r="A111" s="15" t="s">
        <v>117</v>
      </c>
      <c r="B111" s="11">
        <v>1030</v>
      </c>
      <c r="C111" s="11">
        <v>0.28000000000000003</v>
      </c>
    </row>
    <row r="112" spans="1:3">
      <c r="A112" s="15" t="s">
        <v>118</v>
      </c>
      <c r="B112" s="11" t="s">
        <v>119</v>
      </c>
      <c r="C112" s="11" t="s">
        <v>120</v>
      </c>
    </row>
    <row r="113" spans="1:3">
      <c r="A113" s="15" t="s">
        <v>121</v>
      </c>
      <c r="B113" s="11">
        <v>1000</v>
      </c>
      <c r="C113" s="11">
        <v>0.05</v>
      </c>
    </row>
    <row r="114" spans="1:3">
      <c r="A114" s="15" t="s">
        <v>122</v>
      </c>
      <c r="B114" s="11">
        <v>1600</v>
      </c>
      <c r="C114" s="11">
        <v>0.87</v>
      </c>
    </row>
    <row r="115" spans="1:3">
      <c r="A115" s="15" t="s">
        <v>123</v>
      </c>
      <c r="B115" s="11">
        <v>2000</v>
      </c>
      <c r="C115" s="11">
        <v>1.4</v>
      </c>
    </row>
    <row r="116" spans="1:3">
      <c r="A116" s="15" t="s">
        <v>124</v>
      </c>
      <c r="B116" s="11">
        <v>1000</v>
      </c>
      <c r="C116" s="11">
        <v>0.13</v>
      </c>
    </row>
    <row r="117" spans="1:3">
      <c r="A117" s="15" t="s">
        <v>125</v>
      </c>
      <c r="B117" s="11">
        <v>90</v>
      </c>
      <c r="C117" s="11">
        <v>0.05</v>
      </c>
    </row>
    <row r="118" spans="1:3">
      <c r="A118" s="15" t="s">
        <v>126</v>
      </c>
      <c r="B118" s="11">
        <v>100</v>
      </c>
      <c r="C118" s="11">
        <v>0.04</v>
      </c>
    </row>
    <row r="119" spans="1:3">
      <c r="A119" s="15" t="s">
        <v>127</v>
      </c>
      <c r="B119" s="11">
        <v>200</v>
      </c>
      <c r="C119" s="11">
        <v>4.7E-2</v>
      </c>
    </row>
    <row r="120" spans="1:3">
      <c r="A120" s="15" t="s">
        <v>128</v>
      </c>
      <c r="B120" s="11">
        <v>300</v>
      </c>
      <c r="C120" s="11">
        <v>5.8000000000000003E-2</v>
      </c>
    </row>
    <row r="121" spans="1:3">
      <c r="A121" s="15" t="s">
        <v>129</v>
      </c>
      <c r="B121" s="11">
        <v>400</v>
      </c>
      <c r="C121" s="11">
        <v>6.6000000000000003E-2</v>
      </c>
    </row>
    <row r="122" spans="1:3">
      <c r="A122" s="15" t="s">
        <v>130</v>
      </c>
      <c r="B122" s="11">
        <v>500</v>
      </c>
      <c r="C122" s="11">
        <v>7.3999999999999996E-2</v>
      </c>
    </row>
    <row r="123" spans="1:3">
      <c r="A123" s="16" t="s">
        <v>131</v>
      </c>
      <c r="B123" s="11">
        <v>11300</v>
      </c>
      <c r="C123" s="11">
        <v>35</v>
      </c>
    </row>
    <row r="124" spans="1:3">
      <c r="A124" s="15" t="s">
        <v>132</v>
      </c>
      <c r="B124" s="11">
        <v>10</v>
      </c>
      <c r="C124" s="11">
        <v>4.2999999999999997E-2</v>
      </c>
    </row>
    <row r="125" spans="1:3">
      <c r="A125" s="15" t="s">
        <v>133</v>
      </c>
      <c r="B125" s="11">
        <v>15</v>
      </c>
      <c r="C125" s="11">
        <v>4.1300000000000003E-2</v>
      </c>
    </row>
    <row r="126" spans="1:3">
      <c r="A126" s="15" t="s">
        <v>134</v>
      </c>
      <c r="B126" s="11">
        <v>20</v>
      </c>
      <c r="C126" s="11">
        <v>3.8399999999999997E-2</v>
      </c>
    </row>
    <row r="127" spans="1:3">
      <c r="A127" s="15" t="s">
        <v>135</v>
      </c>
      <c r="B127" s="11">
        <v>30</v>
      </c>
      <c r="C127" s="11">
        <v>3.61E-2</v>
      </c>
    </row>
    <row r="128" spans="1:3">
      <c r="A128" s="16" t="s">
        <v>136</v>
      </c>
      <c r="B128" s="11">
        <v>25</v>
      </c>
      <c r="C128" s="11">
        <v>2.7199999999999998E-2</v>
      </c>
    </row>
    <row r="129" spans="1:3">
      <c r="A129" s="16" t="s">
        <v>137</v>
      </c>
      <c r="B129" s="11">
        <v>30</v>
      </c>
      <c r="C129" s="11">
        <v>2.6200000000000001E-2</v>
      </c>
    </row>
    <row r="130" spans="1:3">
      <c r="A130" s="16" t="s">
        <v>138</v>
      </c>
      <c r="B130" s="11">
        <v>40</v>
      </c>
      <c r="C130" s="11">
        <v>2.5000000000000001E-2</v>
      </c>
    </row>
    <row r="131" spans="1:3">
      <c r="A131" s="16" t="s">
        <v>139</v>
      </c>
      <c r="B131" s="11">
        <v>45</v>
      </c>
      <c r="C131" s="11">
        <v>2.4500000000000001E-2</v>
      </c>
    </row>
    <row r="132" spans="1:3">
      <c r="A132" s="16" t="s">
        <v>140</v>
      </c>
      <c r="B132" s="11">
        <v>60</v>
      </c>
      <c r="C132" s="11">
        <v>2.5399999999999999E-2</v>
      </c>
    </row>
    <row r="133" spans="1:3">
      <c r="A133" s="16" t="s">
        <v>141</v>
      </c>
      <c r="B133" s="11">
        <v>70</v>
      </c>
      <c r="C133" s="11">
        <v>2.7400000000000001E-2</v>
      </c>
    </row>
    <row r="134" spans="1:3">
      <c r="A134" s="16" t="s">
        <v>142</v>
      </c>
      <c r="B134" s="11">
        <v>200</v>
      </c>
      <c r="C134" s="11">
        <v>0.08</v>
      </c>
    </row>
    <row r="135" spans="1:3">
      <c r="A135" s="16" t="s">
        <v>143</v>
      </c>
      <c r="B135" s="11">
        <v>400</v>
      </c>
      <c r="C135" s="11">
        <v>0.12</v>
      </c>
    </row>
    <row r="136" spans="1:3">
      <c r="A136" s="16" t="s">
        <v>144</v>
      </c>
      <c r="B136" s="11">
        <v>600</v>
      </c>
      <c r="C136" s="11">
        <v>0.16</v>
      </c>
    </row>
    <row r="137" spans="1:3">
      <c r="A137" s="16" t="s">
        <v>145</v>
      </c>
      <c r="B137" s="11">
        <v>800</v>
      </c>
      <c r="C137" s="11">
        <v>0.21</v>
      </c>
    </row>
    <row r="138" spans="1:3">
      <c r="A138" s="16" t="s">
        <v>146</v>
      </c>
      <c r="B138" s="11">
        <v>1000</v>
      </c>
      <c r="C138" s="11">
        <v>0.27</v>
      </c>
    </row>
    <row r="139" spans="1:3">
      <c r="A139" s="16" t="s">
        <v>147</v>
      </c>
      <c r="B139" s="11">
        <v>1200</v>
      </c>
      <c r="C139" s="11">
        <v>0.34</v>
      </c>
    </row>
    <row r="140" spans="1:3">
      <c r="A140" s="16" t="s">
        <v>148</v>
      </c>
      <c r="B140" s="11">
        <v>1400</v>
      </c>
      <c r="C140" s="11">
        <v>0.4</v>
      </c>
    </row>
    <row r="141" spans="1:3">
      <c r="A141" s="16" t="s">
        <v>149</v>
      </c>
      <c r="B141" s="1" t="s">
        <v>150</v>
      </c>
      <c r="C141" s="11">
        <v>3.5</v>
      </c>
    </row>
    <row r="142" spans="1:3">
      <c r="A142" s="16" t="s">
        <v>151</v>
      </c>
      <c r="B142" s="1" t="s">
        <v>152</v>
      </c>
      <c r="C142" s="11">
        <v>2.33</v>
      </c>
    </row>
    <row r="143" spans="1:3">
      <c r="A143" s="16" t="s">
        <v>153</v>
      </c>
      <c r="B143" s="11">
        <v>99</v>
      </c>
      <c r="C143" s="11">
        <v>4.7E-2</v>
      </c>
    </row>
    <row r="144" spans="1:3">
      <c r="A144" s="16" t="s">
        <v>154</v>
      </c>
      <c r="B144" s="11">
        <v>100</v>
      </c>
      <c r="C144" s="11">
        <v>7.0000000000000007E-2</v>
      </c>
    </row>
    <row r="145" spans="1:5">
      <c r="A145" s="16" t="s">
        <v>155</v>
      </c>
      <c r="B145" s="11">
        <v>2500</v>
      </c>
      <c r="C145" s="11">
        <v>1.2</v>
      </c>
    </row>
    <row r="146" spans="1:5">
      <c r="A146" s="16" t="s">
        <v>156</v>
      </c>
      <c r="B146" s="11">
        <v>650</v>
      </c>
      <c r="C146" s="11">
        <v>0.24</v>
      </c>
    </row>
    <row r="147" spans="1:5">
      <c r="A147" s="16" t="s">
        <v>157</v>
      </c>
      <c r="B147" s="11">
        <v>700</v>
      </c>
      <c r="C147" s="11">
        <v>0.26</v>
      </c>
    </row>
    <row r="148" spans="1:5">
      <c r="A148" s="16" t="s">
        <v>158</v>
      </c>
      <c r="B148" s="11">
        <v>870</v>
      </c>
      <c r="C148" s="11">
        <v>0.31</v>
      </c>
    </row>
    <row r="149" spans="1:5">
      <c r="A149" s="16" t="s">
        <v>159</v>
      </c>
      <c r="B149" s="11">
        <v>700</v>
      </c>
      <c r="C149" s="11">
        <v>0.13</v>
      </c>
      <c r="D149" t="s">
        <v>160</v>
      </c>
    </row>
    <row r="150" spans="1:5">
      <c r="A150" s="16" t="s">
        <v>161</v>
      </c>
      <c r="B150" s="11">
        <v>690</v>
      </c>
      <c r="C150" s="11">
        <v>0.12</v>
      </c>
      <c r="D150" t="s">
        <v>162</v>
      </c>
    </row>
    <row r="151" spans="1:5">
      <c r="A151" s="16" t="s">
        <v>163</v>
      </c>
      <c r="B151" s="11">
        <v>685</v>
      </c>
      <c r="C151" s="11">
        <v>0.14000000000000001</v>
      </c>
      <c r="D151" t="s">
        <v>164</v>
      </c>
    </row>
    <row r="152" spans="1:5" ht="15" customHeight="1">
      <c r="A152" s="16" t="s">
        <v>165</v>
      </c>
      <c r="B152" s="11">
        <v>10</v>
      </c>
      <c r="C152" s="11">
        <v>4.3999999999999997E-2</v>
      </c>
      <c r="D152" t="s">
        <v>166</v>
      </c>
      <c r="E152" t="s">
        <v>167</v>
      </c>
    </row>
    <row r="153" spans="1:5">
      <c r="A153" s="16" t="s">
        <v>168</v>
      </c>
      <c r="B153" s="11">
        <v>11</v>
      </c>
      <c r="C153" s="11">
        <v>4.24E-2</v>
      </c>
      <c r="D153" t="s">
        <v>166</v>
      </c>
      <c r="E153" t="s">
        <v>167</v>
      </c>
    </row>
    <row r="154" spans="1:5">
      <c r="A154" s="16" t="s">
        <v>169</v>
      </c>
      <c r="B154" s="11">
        <v>12</v>
      </c>
      <c r="C154" s="11">
        <v>4.1000000000000002E-2</v>
      </c>
      <c r="D154" t="s">
        <v>166</v>
      </c>
      <c r="E154" t="s">
        <v>167</v>
      </c>
    </row>
    <row r="155" spans="1:5">
      <c r="A155" s="16" t="s">
        <v>170</v>
      </c>
      <c r="B155" s="11">
        <v>13.1</v>
      </c>
      <c r="C155" s="11">
        <v>0.04</v>
      </c>
      <c r="D155" t="s">
        <v>166</v>
      </c>
      <c r="E155" t="s">
        <v>167</v>
      </c>
    </row>
    <row r="156" spans="1:5">
      <c r="A156" s="16"/>
      <c r="B156" s="11"/>
      <c r="C156" s="11">
        <v>0</v>
      </c>
    </row>
  </sheetData>
  <autoFilter ref="A2:C3" xr:uid="{00000000-0009-0000-0000-000000000000}"/>
  <mergeCells count="3">
    <mergeCell ref="B2:B3"/>
    <mergeCell ref="C2:C3"/>
    <mergeCell ref="A2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74"/>
  <sheetViews>
    <sheetView tabSelected="1" topLeftCell="A16" workbookViewId="0">
      <selection activeCell="A18" sqref="A18"/>
    </sheetView>
  </sheetViews>
  <sheetFormatPr defaultColWidth="11.42578125" defaultRowHeight="15"/>
  <cols>
    <col min="1" max="1" width="21.85546875" customWidth="1"/>
    <col min="2" max="2" width="20.7109375" customWidth="1"/>
    <col min="5" max="5" width="12.5703125" bestFit="1" customWidth="1"/>
    <col min="6" max="6" width="12.5703125" customWidth="1"/>
    <col min="7" max="7" width="9.85546875" customWidth="1"/>
    <col min="8" max="8" width="6.85546875" customWidth="1"/>
    <col min="10" max="10" width="23.140625" customWidth="1"/>
  </cols>
  <sheetData>
    <row r="2" spans="2:8">
      <c r="B2" t="s">
        <v>171</v>
      </c>
    </row>
    <row r="3" spans="2:8">
      <c r="B3" s="1" t="s">
        <v>1</v>
      </c>
      <c r="C3" s="2" t="s">
        <v>172</v>
      </c>
      <c r="D3" s="3" t="s">
        <v>173</v>
      </c>
      <c r="E3" s="3" t="s">
        <v>174</v>
      </c>
      <c r="F3" s="62"/>
    </row>
    <row r="4" spans="2:8">
      <c r="B4" s="1" t="s">
        <v>175</v>
      </c>
      <c r="C4" s="1">
        <v>1.11E-2</v>
      </c>
      <c r="D4" s="1">
        <v>0.10299999999999999</v>
      </c>
      <c r="E4" s="19">
        <f>C4/D4</f>
        <v>0.10776699029126215</v>
      </c>
      <c r="F4" s="63"/>
    </row>
    <row r="6" spans="2:8">
      <c r="B6" t="s">
        <v>176</v>
      </c>
    </row>
    <row r="7" spans="2:8">
      <c r="B7" s="1" t="s">
        <v>1</v>
      </c>
      <c r="C7" s="2" t="s">
        <v>177</v>
      </c>
      <c r="D7" s="3" t="s">
        <v>173</v>
      </c>
      <c r="E7" s="3" t="s">
        <v>174</v>
      </c>
      <c r="F7" s="3"/>
      <c r="G7" s="21" t="s">
        <v>178</v>
      </c>
    </row>
    <row r="8" spans="2:8">
      <c r="B8" s="1" t="s">
        <v>179</v>
      </c>
      <c r="C8" s="1"/>
      <c r="D8" s="1"/>
      <c r="E8" s="19">
        <v>0.12</v>
      </c>
      <c r="F8" s="19"/>
      <c r="G8" s="1" t="s">
        <v>180</v>
      </c>
    </row>
    <row r="9" spans="2:8">
      <c r="B9" s="1" t="s">
        <v>181</v>
      </c>
      <c r="C9" s="1">
        <v>0.2</v>
      </c>
      <c r="D9" s="1">
        <v>1.63</v>
      </c>
      <c r="E9" s="19">
        <f>C9/D9</f>
        <v>0.1226993865030675</v>
      </c>
      <c r="F9" s="19"/>
      <c r="G9" s="1" t="s">
        <v>180</v>
      </c>
      <c r="H9" s="9"/>
    </row>
    <row r="10" spans="2:8">
      <c r="B10" s="1" t="s">
        <v>182</v>
      </c>
      <c r="C10" s="1">
        <v>2E-3</v>
      </c>
      <c r="D10" s="1">
        <v>1.4</v>
      </c>
      <c r="E10" s="19">
        <f>C10/D10</f>
        <v>1.4285714285714288E-3</v>
      </c>
      <c r="F10" s="19"/>
      <c r="G10" s="1" t="s">
        <v>180</v>
      </c>
      <c r="H10" s="10"/>
    </row>
    <row r="11" spans="2:8">
      <c r="B11" s="1" t="s">
        <v>183</v>
      </c>
      <c r="C11" s="1">
        <v>0.11</v>
      </c>
      <c r="D11" s="1">
        <v>4.1300000000000003E-2</v>
      </c>
      <c r="E11" s="19">
        <f>C11/D11</f>
        <v>2.6634382566585955</v>
      </c>
      <c r="F11" s="19"/>
      <c r="G11" s="1" t="s">
        <v>180</v>
      </c>
    </row>
    <row r="12" spans="2:8">
      <c r="B12" s="1" t="s">
        <v>184</v>
      </c>
      <c r="C12" s="1"/>
      <c r="D12" s="1"/>
      <c r="E12" s="19">
        <v>0.05</v>
      </c>
      <c r="F12" s="19"/>
      <c r="G12" s="1" t="s">
        <v>180</v>
      </c>
    </row>
    <row r="13" spans="2:8">
      <c r="D13" s="4" t="s">
        <v>185</v>
      </c>
      <c r="E13" s="20">
        <f>SUM(E8:E12)</f>
        <v>2.9575662145902344</v>
      </c>
      <c r="F13" s="64"/>
    </row>
    <row r="14" spans="2:8">
      <c r="D14" s="4" t="s">
        <v>186</v>
      </c>
      <c r="E14" s="20">
        <f>1/E13</f>
        <v>0.33811584507112996</v>
      </c>
      <c r="F14" s="64"/>
    </row>
    <row r="16" spans="2:8">
      <c r="B16" t="s">
        <v>187</v>
      </c>
      <c r="D16" s="17"/>
      <c r="E16" s="18"/>
      <c r="F16" s="18"/>
    </row>
    <row r="17" spans="2:14">
      <c r="B17" t="s">
        <v>188</v>
      </c>
      <c r="J17" t="s">
        <v>189</v>
      </c>
    </row>
    <row r="18" spans="2:14">
      <c r="B18" s="1" t="s">
        <v>1</v>
      </c>
      <c r="C18" s="2" t="s">
        <v>172</v>
      </c>
      <c r="D18" s="3" t="s">
        <v>173</v>
      </c>
      <c r="E18" s="3" t="s">
        <v>174</v>
      </c>
      <c r="F18" s="3"/>
      <c r="G18" s="21" t="s">
        <v>178</v>
      </c>
      <c r="J18" s="1" t="s">
        <v>1</v>
      </c>
      <c r="K18" s="2" t="s">
        <v>172</v>
      </c>
      <c r="L18" s="3" t="s">
        <v>173</v>
      </c>
      <c r="M18" s="3" t="s">
        <v>174</v>
      </c>
      <c r="N18" s="21" t="s">
        <v>178</v>
      </c>
    </row>
    <row r="19" spans="2:14">
      <c r="B19" s="1" t="s">
        <v>179</v>
      </c>
      <c r="C19" s="1"/>
      <c r="D19" s="1"/>
      <c r="E19" s="19">
        <v>0.12</v>
      </c>
      <c r="F19" s="19"/>
      <c r="G19" s="1" t="s">
        <v>180</v>
      </c>
      <c r="J19" s="1" t="s">
        <v>179</v>
      </c>
      <c r="K19" s="1"/>
      <c r="L19" s="1"/>
      <c r="M19" s="1">
        <v>0.12</v>
      </c>
      <c r="N19" s="1" t="s">
        <v>180</v>
      </c>
    </row>
    <row r="20" spans="2:14">
      <c r="B20" s="1" t="s">
        <v>190</v>
      </c>
      <c r="C20" s="1">
        <v>1.4999999999999999E-2</v>
      </c>
      <c r="D20" s="1">
        <v>0.24</v>
      </c>
      <c r="E20" s="19">
        <f>C20/D20</f>
        <v>6.25E-2</v>
      </c>
      <c r="F20" s="19"/>
      <c r="G20" s="1" t="s">
        <v>180</v>
      </c>
      <c r="J20" s="1" t="s">
        <v>190</v>
      </c>
      <c r="K20" s="1">
        <v>1.4999999999999999E-2</v>
      </c>
      <c r="L20" s="1">
        <v>0.24</v>
      </c>
      <c r="M20" s="22">
        <f>K20/L20</f>
        <v>6.25E-2</v>
      </c>
      <c r="N20" s="1" t="s">
        <v>180</v>
      </c>
    </row>
    <row r="21" spans="2:14">
      <c r="B21" s="1" t="s">
        <v>191</v>
      </c>
      <c r="C21" s="1">
        <v>0.12</v>
      </c>
      <c r="D21" s="1">
        <v>4.1000000000000002E-2</v>
      </c>
      <c r="E21" s="19">
        <f t="shared" ref="E21" si="0">C21/D21</f>
        <v>2.9268292682926829</v>
      </c>
      <c r="F21" s="19"/>
      <c r="G21" s="1" t="s">
        <v>192</v>
      </c>
      <c r="J21" s="1" t="s">
        <v>193</v>
      </c>
      <c r="K21" s="1">
        <v>0.125</v>
      </c>
      <c r="L21" s="1">
        <v>0.104</v>
      </c>
      <c r="M21" s="22">
        <f t="shared" ref="M21" si="1">K21/L21</f>
        <v>1.2019230769230769</v>
      </c>
      <c r="N21" s="1" t="s">
        <v>180</v>
      </c>
    </row>
    <row r="22" spans="2:14">
      <c r="B22" s="1" t="s">
        <v>194</v>
      </c>
      <c r="C22" s="1">
        <v>5.0000000000000001E-3</v>
      </c>
      <c r="D22" s="1"/>
      <c r="E22" s="19">
        <v>0.105</v>
      </c>
      <c r="F22" s="19"/>
      <c r="G22" s="1" t="s">
        <v>180</v>
      </c>
      <c r="J22" s="1" t="s">
        <v>195</v>
      </c>
      <c r="K22" s="1">
        <v>6.0000000000000001E-3</v>
      </c>
      <c r="L22" s="1">
        <v>0.22</v>
      </c>
      <c r="M22" s="22">
        <f>K22/L22</f>
        <v>2.7272727272727275E-2</v>
      </c>
      <c r="N22" s="1" t="s">
        <v>180</v>
      </c>
    </row>
    <row r="23" spans="2:14">
      <c r="B23" s="1" t="s">
        <v>195</v>
      </c>
      <c r="C23" s="1">
        <v>6.0000000000000001E-3</v>
      </c>
      <c r="D23" s="1">
        <v>0.22</v>
      </c>
      <c r="E23" s="19">
        <f>C23/D23</f>
        <v>2.7272727272727275E-2</v>
      </c>
      <c r="F23" s="19"/>
      <c r="G23" s="1" t="s">
        <v>180</v>
      </c>
      <c r="J23" s="1" t="s">
        <v>184</v>
      </c>
      <c r="K23" s="1"/>
      <c r="L23" s="1"/>
      <c r="M23" s="1">
        <v>0.05</v>
      </c>
      <c r="N23" s="1" t="s">
        <v>180</v>
      </c>
    </row>
    <row r="24" spans="2:14">
      <c r="B24" s="1" t="s">
        <v>184</v>
      </c>
      <c r="C24" s="1"/>
      <c r="D24" s="1"/>
      <c r="E24" s="19">
        <v>0.05</v>
      </c>
      <c r="F24" s="19"/>
      <c r="G24" s="1" t="s">
        <v>196</v>
      </c>
      <c r="L24" s="4" t="s">
        <v>185</v>
      </c>
      <c r="M24" s="23">
        <f>SUM(M19:M23)</f>
        <v>1.4616958041958041</v>
      </c>
    </row>
    <row r="25" spans="2:14">
      <c r="D25" s="4" t="s">
        <v>185</v>
      </c>
      <c r="E25" s="23">
        <f>SUM(E19:E24)</f>
        <v>3.2916019955654101</v>
      </c>
      <c r="F25" s="18"/>
      <c r="L25" s="4" t="s">
        <v>186</v>
      </c>
      <c r="M25" s="23">
        <f>1/M24</f>
        <v>0.6841368752167829</v>
      </c>
    </row>
    <row r="26" spans="2:14">
      <c r="D26" s="4" t="s">
        <v>186</v>
      </c>
      <c r="E26" s="23">
        <f>1/E25</f>
        <v>0.30380343715529512</v>
      </c>
      <c r="F26" s="18"/>
    </row>
    <row r="27" spans="2:14">
      <c r="D27" s="17"/>
      <c r="E27" s="18"/>
      <c r="F27" s="18"/>
      <c r="I27" s="7" t="s">
        <v>197</v>
      </c>
      <c r="J27" s="7">
        <f>0.86*E26+0.14*M25</f>
        <v>0.35705011848390344</v>
      </c>
    </row>
    <row r="28" spans="2:14">
      <c r="D28" s="17"/>
      <c r="E28" s="18"/>
      <c r="F28" s="18"/>
    </row>
    <row r="29" spans="2:14">
      <c r="B29" t="s">
        <v>198</v>
      </c>
      <c r="D29" s="17"/>
      <c r="E29" s="18"/>
      <c r="F29" s="18"/>
    </row>
    <row r="30" spans="2:14">
      <c r="B30" t="s">
        <v>188</v>
      </c>
      <c r="J30" t="s">
        <v>189</v>
      </c>
    </row>
    <row r="31" spans="2:14">
      <c r="B31" s="1" t="s">
        <v>1</v>
      </c>
      <c r="C31" s="2" t="s">
        <v>172</v>
      </c>
      <c r="D31" s="3" t="s">
        <v>173</v>
      </c>
      <c r="E31" s="3" t="s">
        <v>174</v>
      </c>
      <c r="F31" s="3"/>
      <c r="G31" s="21" t="s">
        <v>178</v>
      </c>
      <c r="J31" s="1" t="s">
        <v>1</v>
      </c>
      <c r="K31" s="2" t="s">
        <v>172</v>
      </c>
      <c r="L31" s="3" t="s">
        <v>173</v>
      </c>
      <c r="M31" s="3" t="s">
        <v>174</v>
      </c>
      <c r="N31" s="21" t="s">
        <v>178</v>
      </c>
    </row>
    <row r="32" spans="2:14">
      <c r="B32" s="1" t="s">
        <v>179</v>
      </c>
      <c r="C32" s="1"/>
      <c r="D32" s="1"/>
      <c r="E32" s="19">
        <v>0.12</v>
      </c>
      <c r="F32" s="19"/>
      <c r="G32" s="1" t="s">
        <v>180</v>
      </c>
      <c r="J32" s="1" t="s">
        <v>179</v>
      </c>
      <c r="K32" s="1"/>
      <c r="L32" s="1"/>
      <c r="M32" s="1">
        <v>0.12</v>
      </c>
      <c r="N32" s="1" t="s">
        <v>180</v>
      </c>
    </row>
    <row r="33" spans="1:14">
      <c r="B33" s="1" t="s">
        <v>190</v>
      </c>
      <c r="C33" s="1">
        <v>1.4999999999999999E-2</v>
      </c>
      <c r="D33" s="1">
        <v>0.24</v>
      </c>
      <c r="E33" s="19">
        <f>C33/D33</f>
        <v>6.25E-2</v>
      </c>
      <c r="F33" s="19"/>
      <c r="G33" s="1" t="s">
        <v>180</v>
      </c>
      <c r="J33" s="1" t="s">
        <v>190</v>
      </c>
      <c r="K33" s="1">
        <v>1.4999999999999999E-2</v>
      </c>
      <c r="L33" s="1">
        <v>0.24</v>
      </c>
      <c r="M33" s="22">
        <f>K33/L33</f>
        <v>6.25E-2</v>
      </c>
      <c r="N33" s="1" t="s">
        <v>180</v>
      </c>
    </row>
    <row r="34" spans="1:14">
      <c r="B34" s="1" t="s">
        <v>191</v>
      </c>
      <c r="C34" s="1">
        <v>0.12</v>
      </c>
      <c r="D34" s="1">
        <v>4.1000000000000002E-2</v>
      </c>
      <c r="E34" s="19">
        <f t="shared" ref="E34" si="2">C34/D34</f>
        <v>2.9268292682926829</v>
      </c>
      <c r="F34" s="19"/>
      <c r="G34" s="1" t="s">
        <v>192</v>
      </c>
      <c r="J34" s="1" t="s">
        <v>193</v>
      </c>
      <c r="K34" s="1">
        <v>0.125</v>
      </c>
      <c r="L34" s="1">
        <v>0.104</v>
      </c>
      <c r="M34" s="22">
        <f t="shared" ref="M34" si="3">K34/L34</f>
        <v>1.2019230769230769</v>
      </c>
      <c r="N34" s="1" t="s">
        <v>180</v>
      </c>
    </row>
    <row r="35" spans="1:14">
      <c r="B35" s="1" t="s">
        <v>194</v>
      </c>
      <c r="C35" s="1">
        <v>5.0000000000000001E-3</v>
      </c>
      <c r="D35" s="1"/>
      <c r="E35" s="19">
        <v>0.17</v>
      </c>
      <c r="F35" s="19"/>
      <c r="G35" s="1" t="s">
        <v>180</v>
      </c>
      <c r="J35" s="1" t="s">
        <v>195</v>
      </c>
      <c r="K35" s="1">
        <v>6.0000000000000001E-3</v>
      </c>
      <c r="L35" s="1">
        <v>0.22</v>
      </c>
      <c r="M35" s="22">
        <f>K35/L35</f>
        <v>2.7272727272727275E-2</v>
      </c>
      <c r="N35" s="1" t="s">
        <v>180</v>
      </c>
    </row>
    <row r="36" spans="1:14">
      <c r="B36" s="1" t="s">
        <v>195</v>
      </c>
      <c r="C36" s="1">
        <v>6.0000000000000001E-3</v>
      </c>
      <c r="D36" s="1">
        <v>0.22</v>
      </c>
      <c r="E36" s="19">
        <f>C36/D36</f>
        <v>2.7272727272727275E-2</v>
      </c>
      <c r="F36" s="19"/>
      <c r="G36" s="1" t="s">
        <v>180</v>
      </c>
      <c r="J36" s="1" t="s">
        <v>184</v>
      </c>
      <c r="K36" s="1"/>
      <c r="L36" s="1"/>
      <c r="M36" s="1">
        <v>0.05</v>
      </c>
      <c r="N36" s="1" t="s">
        <v>180</v>
      </c>
    </row>
    <row r="37" spans="1:14">
      <c r="B37" s="1" t="s">
        <v>184</v>
      </c>
      <c r="C37" s="1"/>
      <c r="D37" s="1"/>
      <c r="E37" s="19">
        <v>0.05</v>
      </c>
      <c r="F37" s="19"/>
      <c r="G37" s="1" t="s">
        <v>196</v>
      </c>
      <c r="L37" s="4" t="s">
        <v>185</v>
      </c>
      <c r="M37" s="23">
        <f>SUM(M32:M36)</f>
        <v>1.4616958041958041</v>
      </c>
    </row>
    <row r="38" spans="1:14">
      <c r="D38" s="4" t="s">
        <v>185</v>
      </c>
      <c r="E38" s="23">
        <f>SUM(E32:E37)</f>
        <v>3.3566019955654101</v>
      </c>
      <c r="F38" s="18"/>
      <c r="L38" s="4" t="s">
        <v>186</v>
      </c>
      <c r="M38" s="23">
        <f>1/M37</f>
        <v>0.6841368752167829</v>
      </c>
    </row>
    <row r="39" spans="1:14">
      <c r="D39" s="4" t="s">
        <v>186</v>
      </c>
      <c r="E39" s="23">
        <f>1/E38</f>
        <v>0.29792033768708787</v>
      </c>
      <c r="F39" s="18"/>
    </row>
    <row r="40" spans="1:14">
      <c r="D40" s="17"/>
      <c r="E40" s="18"/>
      <c r="F40" s="18"/>
      <c r="I40" s="7" t="s">
        <v>197</v>
      </c>
      <c r="J40" s="7">
        <f>0.86*E39+0.14*M38</f>
        <v>0.35199065294124521</v>
      </c>
    </row>
    <row r="41" spans="1:14">
      <c r="D41" s="17"/>
      <c r="E41" s="18"/>
      <c r="F41" s="18"/>
    </row>
    <row r="42" spans="1:14">
      <c r="D42" s="17"/>
      <c r="E42" s="18"/>
      <c r="F42" s="18"/>
    </row>
    <row r="44" spans="1:14">
      <c r="A44" s="24" t="s">
        <v>199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15.75" thickBot="1">
      <c r="A46" s="26" t="s">
        <v>200</v>
      </c>
      <c r="B46" s="26"/>
      <c r="C46" s="26"/>
      <c r="D46" s="26"/>
      <c r="E46" s="26"/>
      <c r="F46" s="26"/>
      <c r="G46" s="25"/>
      <c r="H46" s="25"/>
      <c r="I46" s="25"/>
      <c r="J46" s="26"/>
      <c r="K46" s="26"/>
      <c r="L46" s="26"/>
      <c r="M46" s="26"/>
      <c r="N46" s="26"/>
    </row>
    <row r="47" spans="1:14" ht="15.75" thickBot="1">
      <c r="A47" s="27"/>
      <c r="B47" s="28" t="s">
        <v>172</v>
      </c>
      <c r="C47" s="28" t="s">
        <v>201</v>
      </c>
      <c r="D47" s="28" t="s">
        <v>185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A48" s="29" t="s">
        <v>202</v>
      </c>
      <c r="B48" s="30"/>
      <c r="C48" s="30"/>
      <c r="D48" s="30">
        <v>0.12</v>
      </c>
      <c r="E48" s="31"/>
      <c r="F48" s="31"/>
      <c r="G48" s="32" t="s">
        <v>203</v>
      </c>
      <c r="H48" s="27"/>
      <c r="I48" s="26"/>
      <c r="J48" s="26"/>
      <c r="K48" s="26"/>
      <c r="L48" s="26"/>
      <c r="M48" s="26"/>
      <c r="N48" s="26"/>
    </row>
    <row r="49" spans="1:16">
      <c r="A49" s="33" t="s">
        <v>204</v>
      </c>
      <c r="B49" s="34">
        <v>1.4999999999999999E-2</v>
      </c>
      <c r="C49" s="35">
        <v>0.24</v>
      </c>
      <c r="D49" s="35">
        <f>B49/C49</f>
        <v>6.25E-2</v>
      </c>
      <c r="E49" s="31"/>
      <c r="F49" s="31"/>
      <c r="G49" s="32" t="s">
        <v>205</v>
      </c>
      <c r="H49" s="26"/>
      <c r="I49" s="26"/>
      <c r="J49" s="26"/>
      <c r="K49" s="26"/>
      <c r="L49" s="26"/>
      <c r="M49" s="26"/>
      <c r="N49" s="26"/>
    </row>
    <row r="50" spans="1:16">
      <c r="A50" s="33" t="s">
        <v>206</v>
      </c>
      <c r="B50" s="34">
        <v>0.09</v>
      </c>
      <c r="C50" s="34">
        <v>4.1000000000000002E-2</v>
      </c>
      <c r="D50" s="35">
        <f t="shared" ref="D50:D52" si="4">B50/C50</f>
        <v>2.1951219512195119</v>
      </c>
      <c r="E50" s="31"/>
      <c r="F50" s="31"/>
      <c r="G50" s="32" t="s">
        <v>192</v>
      </c>
      <c r="H50" s="27"/>
      <c r="I50" s="27"/>
      <c r="J50" s="26"/>
      <c r="K50" s="26"/>
      <c r="L50" s="26"/>
      <c r="M50" s="26"/>
      <c r="N50" s="26"/>
    </row>
    <row r="51" spans="1:16">
      <c r="A51" s="33" t="s">
        <v>207</v>
      </c>
      <c r="B51" s="36">
        <v>1.11E-2</v>
      </c>
      <c r="C51" s="35">
        <v>0.12</v>
      </c>
      <c r="D51" s="35">
        <f>B51/C51</f>
        <v>9.2500000000000013E-2</v>
      </c>
      <c r="E51" s="31"/>
      <c r="F51" s="31"/>
      <c r="G51" s="32" t="s">
        <v>208</v>
      </c>
      <c r="H51" s="26"/>
      <c r="I51" s="37"/>
      <c r="J51" s="26"/>
      <c r="K51" s="26"/>
      <c r="L51" s="26"/>
      <c r="M51" s="26"/>
      <c r="N51" s="26"/>
    </row>
    <row r="52" spans="1:16">
      <c r="A52" s="33" t="s">
        <v>209</v>
      </c>
      <c r="B52" s="36">
        <v>6.0000000000000001E-3</v>
      </c>
      <c r="C52" s="35">
        <v>0.22</v>
      </c>
      <c r="D52" s="35">
        <f t="shared" si="4"/>
        <v>2.7272727272727275E-2</v>
      </c>
      <c r="E52" s="31"/>
      <c r="F52" s="31"/>
      <c r="G52" s="32" t="s">
        <v>210</v>
      </c>
      <c r="H52" s="26"/>
      <c r="I52" s="26"/>
      <c r="J52" s="26"/>
      <c r="K52" s="26"/>
      <c r="L52" s="26"/>
      <c r="M52" s="26"/>
      <c r="N52" s="26"/>
    </row>
    <row r="53" spans="1:16" ht="15.75" thickBot="1">
      <c r="A53" s="38" t="s">
        <v>211</v>
      </c>
      <c r="B53" s="39"/>
      <c r="C53" s="40"/>
      <c r="D53" s="40">
        <v>0.05</v>
      </c>
      <c r="E53" s="26"/>
      <c r="F53" s="26"/>
      <c r="G53" s="32" t="s">
        <v>203</v>
      </c>
      <c r="H53" s="26"/>
      <c r="I53" s="26"/>
      <c r="J53" s="26"/>
      <c r="K53" s="26"/>
      <c r="L53" s="26"/>
      <c r="M53" s="26"/>
      <c r="N53" s="26"/>
    </row>
    <row r="54" spans="1:16" ht="15.75" thickBot="1">
      <c r="A54" s="41"/>
      <c r="B54" s="42"/>
      <c r="C54" s="42"/>
      <c r="D54" s="43">
        <f>SUM(D48:D53)</f>
        <v>2.547394678492239</v>
      </c>
      <c r="E54" s="61">
        <f>1/D54</f>
        <v>0.39255793711239262</v>
      </c>
      <c r="F54" s="44" t="s">
        <v>212</v>
      </c>
      <c r="H54" s="26"/>
      <c r="I54" s="26"/>
      <c r="J54" s="26"/>
      <c r="K54" s="26"/>
      <c r="L54" s="26"/>
      <c r="M54" s="26"/>
      <c r="N54" s="26"/>
    </row>
    <row r="55" spans="1:16" ht="15.75" thickBot="1">
      <c r="A55" s="26" t="s">
        <v>213</v>
      </c>
      <c r="B55" s="26"/>
      <c r="C55" s="26"/>
      <c r="D55" s="26"/>
      <c r="E55" s="26"/>
      <c r="F55" s="26"/>
      <c r="G55" s="26"/>
      <c r="H55" s="26"/>
      <c r="I55" s="26"/>
      <c r="J55" s="45"/>
      <c r="K55" s="26"/>
      <c r="L55" s="26"/>
      <c r="M55" s="26"/>
      <c r="N55" s="26"/>
    </row>
    <row r="56" spans="1:16" ht="15.75" thickBot="1">
      <c r="A56" s="27"/>
      <c r="B56" s="28" t="s">
        <v>172</v>
      </c>
      <c r="C56" s="28" t="s">
        <v>201</v>
      </c>
      <c r="D56" s="28" t="s">
        <v>185</v>
      </c>
      <c r="E56" s="26"/>
      <c r="F56" s="26"/>
      <c r="G56" s="32"/>
      <c r="H56" s="26"/>
      <c r="I56" s="26"/>
      <c r="J56" s="26"/>
      <c r="K56" s="26"/>
      <c r="L56" s="26"/>
      <c r="M56" s="26"/>
      <c r="N56" s="26"/>
      <c r="O56" s="5"/>
    </row>
    <row r="57" spans="1:16">
      <c r="A57" s="29" t="s">
        <v>202</v>
      </c>
      <c r="B57" s="30"/>
      <c r="C57" s="30"/>
      <c r="D57" s="30">
        <v>0</v>
      </c>
      <c r="E57" s="26"/>
      <c r="F57" s="26"/>
      <c r="G57" s="26"/>
      <c r="H57" s="26"/>
      <c r="I57" s="46"/>
      <c r="J57" s="26"/>
      <c r="K57" s="26"/>
      <c r="L57" s="26"/>
      <c r="M57" s="26"/>
      <c r="N57" s="26"/>
      <c r="O57" s="5"/>
    </row>
    <row r="58" spans="1:16">
      <c r="A58" s="33" t="s">
        <v>204</v>
      </c>
      <c r="B58" s="34">
        <v>1.4999999999999999E-2</v>
      </c>
      <c r="C58" s="35">
        <v>0.24</v>
      </c>
      <c r="D58" s="35">
        <f t="shared" ref="D58:D60" si="5">B58/C58</f>
        <v>6.25E-2</v>
      </c>
      <c r="E58" s="26"/>
      <c r="F58" s="26"/>
      <c r="G58" s="26"/>
      <c r="H58" s="26"/>
      <c r="I58" s="46"/>
      <c r="J58" s="47"/>
      <c r="K58" s="48"/>
      <c r="L58" s="26"/>
      <c r="M58" s="26"/>
      <c r="N58" s="26"/>
    </row>
    <row r="59" spans="1:16">
      <c r="A59" s="33" t="s">
        <v>214</v>
      </c>
      <c r="B59" s="34"/>
      <c r="C59" s="35">
        <v>58</v>
      </c>
      <c r="D59" s="34">
        <f>K62</f>
        <v>0.23565176303513019</v>
      </c>
      <c r="E59" s="26"/>
      <c r="F59" s="26"/>
      <c r="G59" s="32" t="s">
        <v>215</v>
      </c>
      <c r="H59" s="26"/>
      <c r="I59" s="45"/>
      <c r="J59" s="26"/>
      <c r="K59" s="26"/>
      <c r="L59" s="26"/>
      <c r="M59" s="26"/>
      <c r="N59" s="26"/>
      <c r="P59" s="5"/>
    </row>
    <row r="60" spans="1:16">
      <c r="A60" s="33" t="s">
        <v>207</v>
      </c>
      <c r="B60" s="36">
        <v>9.4999999999999998E-3</v>
      </c>
      <c r="C60" s="35">
        <v>0.12</v>
      </c>
      <c r="D60" s="35">
        <f t="shared" si="5"/>
        <v>7.9166666666666663E-2</v>
      </c>
      <c r="E60" s="41"/>
      <c r="F60" s="41"/>
      <c r="G60" s="32"/>
      <c r="H60" s="26"/>
      <c r="I60" s="26"/>
      <c r="K60" s="26"/>
      <c r="L60" s="26"/>
      <c r="M60" s="26"/>
      <c r="N60" s="26"/>
      <c r="P60" s="5"/>
    </row>
    <row r="61" spans="1:16">
      <c r="A61" s="33" t="s">
        <v>209</v>
      </c>
      <c r="B61" s="36">
        <v>6.0000000000000001E-3</v>
      </c>
      <c r="C61" s="35">
        <v>0.22</v>
      </c>
      <c r="D61" s="35">
        <f>B61/C61</f>
        <v>2.7272727272727275E-2</v>
      </c>
      <c r="E61" s="41"/>
      <c r="F61" s="41"/>
      <c r="G61" s="32"/>
      <c r="H61" s="26"/>
      <c r="I61" s="26"/>
      <c r="J61" s="26"/>
      <c r="K61" s="26"/>
      <c r="L61" s="26"/>
      <c r="M61" s="26"/>
      <c r="N61" s="26"/>
    </row>
    <row r="62" spans="1:16" ht="15.75" thickBot="1">
      <c r="A62" s="38" t="s">
        <v>211</v>
      </c>
      <c r="B62" s="39"/>
      <c r="C62" s="40"/>
      <c r="D62" s="40">
        <v>0</v>
      </c>
      <c r="E62" s="41"/>
      <c r="F62" s="41"/>
      <c r="G62" s="32"/>
      <c r="H62" s="49" t="s">
        <v>216</v>
      </c>
      <c r="I62" s="50">
        <v>3.7999999999999999E-2</v>
      </c>
      <c r="J62" s="45" t="s">
        <v>217</v>
      </c>
      <c r="K62" s="26">
        <f>(0.12+0.05)*(I62/(I62+I63))+((I62*I65)/(I64*I63))</f>
        <v>0.23565176303513019</v>
      </c>
      <c r="L62" s="26"/>
      <c r="M62" s="26"/>
      <c r="N62" s="32"/>
    </row>
    <row r="63" spans="1:16" ht="15.75" thickBot="1">
      <c r="A63" s="41"/>
      <c r="B63" s="41"/>
      <c r="C63" s="41"/>
      <c r="D63" s="43">
        <f>SUM(D57:D62)</f>
        <v>0.40459115697452414</v>
      </c>
      <c r="E63" s="61">
        <f>1/D63</f>
        <v>2.4716308865420085</v>
      </c>
      <c r="F63" s="44" t="s">
        <v>218</v>
      </c>
      <c r="H63" s="49" t="s">
        <v>219</v>
      </c>
      <c r="I63" s="50">
        <v>8.4999999999999995E-4</v>
      </c>
      <c r="J63" s="26" t="s">
        <v>220</v>
      </c>
      <c r="K63" s="26"/>
      <c r="L63" s="26"/>
      <c r="M63" s="26"/>
      <c r="N63" s="26"/>
    </row>
    <row r="64" spans="1:16">
      <c r="A64" s="41"/>
      <c r="B64" s="41"/>
      <c r="C64" s="41"/>
      <c r="D64" s="51"/>
      <c r="E64" s="26"/>
      <c r="F64" s="26"/>
      <c r="G64" s="51"/>
      <c r="H64" s="49" t="s">
        <v>221</v>
      </c>
      <c r="I64" s="50">
        <v>58</v>
      </c>
      <c r="J64" s="26" t="s">
        <v>222</v>
      </c>
      <c r="K64" s="26"/>
      <c r="L64" s="26"/>
      <c r="M64" s="26"/>
      <c r="N64" s="26"/>
    </row>
    <row r="65" spans="1:14" ht="15.75" thickBot="1">
      <c r="A65" s="41"/>
      <c r="B65" s="41"/>
      <c r="C65" s="41"/>
      <c r="D65" s="51"/>
      <c r="E65" s="26"/>
      <c r="F65" s="26"/>
      <c r="G65" s="51"/>
      <c r="H65" s="49" t="s">
        <v>223</v>
      </c>
      <c r="I65" s="50">
        <v>0.09</v>
      </c>
      <c r="J65" s="52" t="s">
        <v>224</v>
      </c>
      <c r="K65" s="26"/>
      <c r="L65" s="26"/>
      <c r="M65" s="26"/>
      <c r="N65" s="26"/>
    </row>
    <row r="66" spans="1:14" ht="15.75" thickBot="1">
      <c r="A66" s="41"/>
      <c r="B66" s="53" t="s">
        <v>201</v>
      </c>
      <c r="C66" s="53" t="s">
        <v>225</v>
      </c>
      <c r="D66" s="51"/>
      <c r="E66" s="26"/>
      <c r="F66" s="26"/>
      <c r="G66" s="51"/>
      <c r="H66" s="54"/>
      <c r="I66" s="55"/>
      <c r="J66" s="55"/>
      <c r="K66" s="26"/>
      <c r="L66" s="26"/>
      <c r="M66" s="26"/>
      <c r="N66" s="26"/>
    </row>
    <row r="67" spans="1:14">
      <c r="A67" s="56" t="s">
        <v>212</v>
      </c>
      <c r="B67" s="30">
        <f>E54</f>
        <v>0.39255793711239262</v>
      </c>
      <c r="C67" s="57">
        <v>0.9</v>
      </c>
      <c r="D67" s="51"/>
      <c r="E67" s="26"/>
      <c r="F67" s="26"/>
      <c r="G67" s="51"/>
      <c r="H67" s="54"/>
      <c r="I67" s="55"/>
      <c r="J67" s="55"/>
      <c r="K67" s="26"/>
      <c r="L67" s="26"/>
      <c r="M67" s="26"/>
      <c r="N67" s="26"/>
    </row>
    <row r="68" spans="1:14" ht="15.75" thickBot="1">
      <c r="A68" s="58" t="s">
        <v>218</v>
      </c>
      <c r="B68" s="40">
        <f>E63</f>
        <v>2.4716308865420085</v>
      </c>
      <c r="C68" s="40">
        <v>0.1</v>
      </c>
      <c r="D68" s="51"/>
      <c r="E68" s="26"/>
      <c r="F68" s="26"/>
      <c r="G68" s="51"/>
      <c r="H68" s="54"/>
      <c r="I68" s="55"/>
      <c r="J68" s="55"/>
      <c r="K68" s="26"/>
      <c r="L68" s="26"/>
      <c r="M68" s="26"/>
      <c r="N68" s="26"/>
    </row>
    <row r="69" spans="1:14" ht="15.75" thickBot="1">
      <c r="A69" s="59" t="s">
        <v>226</v>
      </c>
      <c r="B69" s="60">
        <f>(B67*C67)+(B68*C68)</f>
        <v>0.60046523205535418</v>
      </c>
      <c r="C69" s="41"/>
      <c r="D69" s="51"/>
      <c r="E69" s="26"/>
      <c r="F69" s="26"/>
      <c r="G69" s="51"/>
      <c r="H69" s="54"/>
      <c r="I69" s="55"/>
      <c r="J69" s="26"/>
      <c r="K69" s="26"/>
      <c r="L69" s="26"/>
      <c r="M69" s="26"/>
      <c r="N69" s="26"/>
    </row>
    <row r="73" spans="1:14">
      <c r="A73" t="s">
        <v>227</v>
      </c>
    </row>
    <row r="76" spans="1:14" ht="15.75" thickBot="1">
      <c r="A76" t="s">
        <v>228</v>
      </c>
      <c r="B76" s="26"/>
      <c r="C76" s="26"/>
      <c r="D76" s="26"/>
      <c r="E76" s="26"/>
      <c r="F76" s="26"/>
    </row>
    <row r="77" spans="1:14" ht="15.75" thickBot="1">
      <c r="A77" s="27"/>
      <c r="B77" s="28" t="s">
        <v>172</v>
      </c>
      <c r="C77" s="28" t="s">
        <v>201</v>
      </c>
      <c r="D77" s="28" t="s">
        <v>185</v>
      </c>
      <c r="E77" s="26"/>
      <c r="F77" s="26"/>
    </row>
    <row r="78" spans="1:14">
      <c r="A78" s="29" t="s">
        <v>202</v>
      </c>
      <c r="B78" s="30"/>
      <c r="C78" s="30"/>
      <c r="D78" s="79">
        <v>0.12</v>
      </c>
      <c r="E78" s="31"/>
      <c r="F78" s="31"/>
    </row>
    <row r="79" spans="1:14">
      <c r="A79" s="33" t="s">
        <v>229</v>
      </c>
      <c r="B79" s="80">
        <v>6.0000000000000001E-3</v>
      </c>
      <c r="C79" s="80">
        <v>0.10299999999999999</v>
      </c>
      <c r="D79" s="81">
        <f>B79/C79</f>
        <v>5.8252427184466021E-2</v>
      </c>
      <c r="E79" s="31"/>
      <c r="F79" s="31"/>
    </row>
    <row r="80" spans="1:14">
      <c r="A80" s="33" t="s">
        <v>230</v>
      </c>
      <c r="B80" s="34">
        <v>2.5000000000000001E-2</v>
      </c>
      <c r="C80" s="34"/>
      <c r="D80" s="80">
        <v>0.16500000000000001</v>
      </c>
      <c r="E80" s="31"/>
      <c r="F80" s="31"/>
    </row>
    <row r="81" spans="1:6">
      <c r="A81" s="33" t="s">
        <v>229</v>
      </c>
      <c r="B81" s="80">
        <v>6.0000000000000001E-3</v>
      </c>
      <c r="C81" s="80">
        <v>0.10299999999999999</v>
      </c>
      <c r="D81" s="81">
        <f>B81/C81</f>
        <v>5.8252427184466021E-2</v>
      </c>
      <c r="E81" s="31"/>
      <c r="F81" s="31"/>
    </row>
    <row r="82" spans="1:6" ht="15.75" thickBot="1">
      <c r="A82" s="38" t="s">
        <v>211</v>
      </c>
      <c r="B82" s="39"/>
      <c r="C82" s="40"/>
      <c r="D82" s="40">
        <v>0.05</v>
      </c>
      <c r="E82" s="26"/>
      <c r="F82" s="26"/>
    </row>
    <row r="83" spans="1:6" ht="15.75" thickBot="1">
      <c r="A83" s="41"/>
      <c r="B83" s="42"/>
      <c r="C83" s="42"/>
      <c r="D83" s="43">
        <f>SUM(D78:D82)</f>
        <v>0.45150485436893201</v>
      </c>
      <c r="E83" s="61">
        <f>1/D83</f>
        <v>2.2148156112245996</v>
      </c>
      <c r="F83" s="44" t="s">
        <v>212</v>
      </c>
    </row>
    <row r="84" spans="1:6" ht="15.75" thickBot="1">
      <c r="A84" s="26" t="s">
        <v>231</v>
      </c>
      <c r="B84" s="26"/>
      <c r="C84" s="26"/>
      <c r="D84" s="26"/>
      <c r="E84" s="26"/>
      <c r="F84" s="26"/>
    </row>
    <row r="85" spans="1:6" ht="15.75" thickBot="1">
      <c r="A85" s="27"/>
      <c r="B85" s="28" t="s">
        <v>172</v>
      </c>
      <c r="C85" s="28" t="s">
        <v>201</v>
      </c>
      <c r="D85" s="28" t="s">
        <v>185</v>
      </c>
      <c r="E85" s="26"/>
      <c r="F85" s="26"/>
    </row>
    <row r="86" spans="1:6">
      <c r="A86" s="29" t="s">
        <v>202</v>
      </c>
      <c r="B86" s="30"/>
      <c r="C86" s="30"/>
      <c r="D86" s="30">
        <v>0.12</v>
      </c>
      <c r="E86" s="26"/>
      <c r="F86" s="26"/>
    </row>
    <row r="87" spans="1:6">
      <c r="A87" s="33" t="s">
        <v>229</v>
      </c>
      <c r="B87" s="80">
        <v>6.0000000000000001E-3</v>
      </c>
      <c r="C87" s="80">
        <v>0.10299999999999999</v>
      </c>
      <c r="D87" s="81">
        <f>B87/C87</f>
        <v>5.8252427184466021E-2</v>
      </c>
      <c r="E87" s="26"/>
      <c r="F87" s="26"/>
    </row>
    <row r="88" spans="1:6">
      <c r="A88" s="33" t="s">
        <v>232</v>
      </c>
      <c r="B88" s="34">
        <v>2.5000000000000001E-2</v>
      </c>
      <c r="C88" s="35">
        <v>0.23</v>
      </c>
      <c r="D88" s="35">
        <f t="shared" ref="D88" si="6">B88/C88</f>
        <v>0.10869565217391304</v>
      </c>
      <c r="E88" s="41"/>
      <c r="F88" s="41"/>
    </row>
    <row r="89" spans="1:6">
      <c r="A89" s="33" t="s">
        <v>229</v>
      </c>
      <c r="B89" s="80">
        <v>6.0000000000000001E-3</v>
      </c>
      <c r="C89" s="80">
        <v>0.10299999999999999</v>
      </c>
      <c r="D89" s="81">
        <v>5.8252427184466021E-2</v>
      </c>
      <c r="E89" s="41"/>
      <c r="F89" s="41"/>
    </row>
    <row r="90" spans="1:6" ht="15.75" thickBot="1">
      <c r="A90" s="38" t="s">
        <v>211</v>
      </c>
      <c r="B90" s="39"/>
      <c r="C90" s="40"/>
      <c r="D90" s="40">
        <v>0.05</v>
      </c>
      <c r="E90" s="41"/>
      <c r="F90" s="41"/>
    </row>
    <row r="91" spans="1:6" ht="15.75" thickBot="1">
      <c r="A91" s="41"/>
      <c r="B91" s="41"/>
      <c r="C91" s="41"/>
      <c r="D91" s="43">
        <f>SUM(D86:D90)</f>
        <v>0.39520050654284505</v>
      </c>
      <c r="E91" s="61">
        <f>1/D91</f>
        <v>2.530361129209703</v>
      </c>
      <c r="F91" s="44" t="s">
        <v>218</v>
      </c>
    </row>
    <row r="92" spans="1:6">
      <c r="A92" s="41"/>
      <c r="B92" s="41"/>
      <c r="C92" s="41"/>
      <c r="D92" s="51"/>
      <c r="E92" s="26"/>
      <c r="F92" s="26"/>
    </row>
    <row r="93" spans="1:6" ht="15.75" thickBot="1">
      <c r="A93" s="41"/>
      <c r="B93" s="41"/>
      <c r="C93" s="41"/>
      <c r="D93" s="51"/>
      <c r="E93" s="26"/>
      <c r="F93" s="26"/>
    </row>
    <row r="94" spans="1:6" ht="15.75" thickBot="1">
      <c r="A94" s="41"/>
      <c r="B94" s="53" t="s">
        <v>201</v>
      </c>
      <c r="C94" s="53" t="s">
        <v>225</v>
      </c>
      <c r="D94" s="51"/>
      <c r="E94" s="26"/>
      <c r="F94" s="26"/>
    </row>
    <row r="95" spans="1:6">
      <c r="A95" s="56" t="s">
        <v>212</v>
      </c>
      <c r="B95" s="30">
        <f>E83</f>
        <v>2.2148156112245996</v>
      </c>
      <c r="C95" s="82">
        <v>0.81399999999999995</v>
      </c>
      <c r="D95" s="51"/>
      <c r="E95" s="26"/>
      <c r="F95" s="26"/>
    </row>
    <row r="96" spans="1:6" ht="15.75" thickBot="1">
      <c r="A96" s="58" t="s">
        <v>218</v>
      </c>
      <c r="B96" s="40">
        <f>E91</f>
        <v>2.530361129209703</v>
      </c>
      <c r="C96" s="83">
        <v>0.186</v>
      </c>
      <c r="D96" s="51"/>
      <c r="E96" s="26"/>
      <c r="F96" s="26"/>
    </row>
    <row r="97" spans="1:6" ht="15.75" thickBot="1">
      <c r="A97" s="59" t="s">
        <v>233</v>
      </c>
      <c r="B97" s="60">
        <f>(B95*C95)+(B96*C96)</f>
        <v>2.2735070775698287</v>
      </c>
      <c r="C97" s="41"/>
      <c r="D97" s="51"/>
      <c r="E97" s="26"/>
      <c r="F97" s="26"/>
    </row>
    <row r="100" spans="1:6" ht="15.75" thickBot="1">
      <c r="A100" s="26" t="s">
        <v>234</v>
      </c>
      <c r="B100" s="26"/>
      <c r="C100" s="26"/>
      <c r="D100" s="26"/>
      <c r="E100" s="26"/>
      <c r="F100" s="26"/>
    </row>
    <row r="101" spans="1:6" ht="15.75" thickBot="1">
      <c r="A101" s="27"/>
      <c r="B101" s="28" t="s">
        <v>172</v>
      </c>
      <c r="C101" s="28" t="s">
        <v>201</v>
      </c>
      <c r="D101" s="28" t="s">
        <v>185</v>
      </c>
      <c r="E101" s="26"/>
      <c r="F101" s="26"/>
    </row>
    <row r="102" spans="1:6">
      <c r="A102" s="29" t="s">
        <v>202</v>
      </c>
      <c r="B102" s="30"/>
      <c r="C102" s="30"/>
      <c r="D102" s="30">
        <v>0.12</v>
      </c>
      <c r="E102" s="26"/>
      <c r="F102" s="26"/>
    </row>
    <row r="103" spans="1:6">
      <c r="A103" s="33" t="s">
        <v>235</v>
      </c>
      <c r="B103" s="34">
        <v>0.09</v>
      </c>
      <c r="C103" s="35">
        <v>0.23</v>
      </c>
      <c r="D103" s="35">
        <f t="shared" ref="D103" si="7">B103/C103</f>
        <v>0.39130434782608692</v>
      </c>
      <c r="E103" s="41"/>
      <c r="F103" s="41"/>
    </row>
    <row r="104" spans="1:6" ht="15.75" thickBot="1">
      <c r="A104" s="38" t="s">
        <v>211</v>
      </c>
      <c r="B104" s="39"/>
      <c r="C104" s="40"/>
      <c r="D104" s="40">
        <v>0.05</v>
      </c>
      <c r="E104" s="41"/>
      <c r="F104" s="41"/>
    </row>
    <row r="105" spans="1:6" ht="15.75" thickBot="1">
      <c r="A105" s="41"/>
      <c r="B105" s="41"/>
      <c r="C105" s="41"/>
      <c r="D105" s="43">
        <f>SUM(D102:D104)</f>
        <v>0.56130434782608696</v>
      </c>
      <c r="E105" s="61">
        <f>1/D105</f>
        <v>1.7815646785437644</v>
      </c>
      <c r="F105" s="44" t="s">
        <v>218</v>
      </c>
    </row>
    <row r="106" spans="1:6">
      <c r="A106" s="41"/>
      <c r="B106" s="41"/>
      <c r="C106" s="41"/>
      <c r="D106" s="51"/>
      <c r="E106" s="26"/>
      <c r="F106" s="26"/>
    </row>
    <row r="107" spans="1:6" ht="15.75" thickBot="1">
      <c r="A107" s="41"/>
      <c r="B107" s="41"/>
      <c r="C107" s="41"/>
      <c r="D107" s="51"/>
      <c r="E107" s="26"/>
      <c r="F107" s="26"/>
    </row>
    <row r="108" spans="1:6" ht="15.75" thickBot="1">
      <c r="A108" s="41"/>
      <c r="B108" s="53" t="s">
        <v>201</v>
      </c>
      <c r="C108" s="53" t="s">
        <v>236</v>
      </c>
      <c r="D108" s="51"/>
      <c r="E108" s="26"/>
      <c r="F108" s="26"/>
    </row>
    <row r="109" spans="1:6">
      <c r="A109" s="56" t="s">
        <v>237</v>
      </c>
      <c r="B109" s="30">
        <f>B97</f>
        <v>2.2735070775698287</v>
      </c>
      <c r="C109" s="82">
        <v>2.1240000000000001</v>
      </c>
      <c r="D109" s="51"/>
      <c r="E109" s="26"/>
      <c r="F109" s="26"/>
    </row>
    <row r="110" spans="1:6" ht="15.75" thickBot="1">
      <c r="A110" s="58" t="s">
        <v>238</v>
      </c>
      <c r="B110" s="40">
        <f>E105</f>
        <v>1.7815646785437644</v>
      </c>
      <c r="C110" s="83">
        <v>0.02</v>
      </c>
      <c r="D110" s="51"/>
      <c r="E110" s="26"/>
      <c r="F110" s="26"/>
    </row>
    <row r="111" spans="1:6" ht="26.25" thickBot="1">
      <c r="A111" s="84" t="s">
        <v>239</v>
      </c>
      <c r="B111" s="85">
        <f>((B109*C109)+(B110*C110))/(C109+C110)</f>
        <v>2.2689180626535408</v>
      </c>
      <c r="C111" s="41"/>
      <c r="D111" s="51"/>
      <c r="E111" s="26"/>
      <c r="F111" s="26"/>
    </row>
    <row r="115" spans="1:6">
      <c r="A115" t="s">
        <v>240</v>
      </c>
    </row>
    <row r="118" spans="1:6" ht="15.75" thickBot="1">
      <c r="A118" t="s">
        <v>241</v>
      </c>
      <c r="B118" s="26"/>
      <c r="C118" s="26"/>
      <c r="D118" s="26"/>
      <c r="E118" s="26"/>
      <c r="F118" s="26"/>
    </row>
    <row r="119" spans="1:6" ht="15.75" thickBot="1">
      <c r="A119" s="27"/>
      <c r="B119" s="28" t="s">
        <v>172</v>
      </c>
      <c r="C119" s="28" t="s">
        <v>201</v>
      </c>
      <c r="D119" s="28" t="s">
        <v>185</v>
      </c>
      <c r="E119" s="26"/>
      <c r="F119" s="26"/>
    </row>
    <row r="120" spans="1:6">
      <c r="A120" s="29" t="s">
        <v>202</v>
      </c>
      <c r="B120" s="30"/>
      <c r="C120" s="30"/>
      <c r="D120" s="79">
        <v>0.12</v>
      </c>
      <c r="E120" s="31"/>
      <c r="F120" s="31"/>
    </row>
    <row r="121" spans="1:6">
      <c r="A121" s="33" t="s">
        <v>229</v>
      </c>
      <c r="B121" s="80">
        <v>6.0000000000000001E-3</v>
      </c>
      <c r="C121" s="80">
        <v>0.10299999999999999</v>
      </c>
      <c r="D121" s="81">
        <f>B121/C121</f>
        <v>5.8252427184466021E-2</v>
      </c>
      <c r="E121" s="31"/>
      <c r="F121" s="31"/>
    </row>
    <row r="122" spans="1:6">
      <c r="A122" s="88" t="s">
        <v>183</v>
      </c>
      <c r="B122" s="86">
        <v>2.5000000000000001E-2</v>
      </c>
      <c r="C122" s="86">
        <v>4.2999999999999997E-2</v>
      </c>
      <c r="D122" s="87">
        <f>B122/C122</f>
        <v>0.58139534883720934</v>
      </c>
      <c r="E122" s="31"/>
      <c r="F122" s="31"/>
    </row>
    <row r="123" spans="1:6">
      <c r="A123" s="33" t="s">
        <v>229</v>
      </c>
      <c r="B123" s="80">
        <v>6.0000000000000001E-3</v>
      </c>
      <c r="C123" s="80">
        <v>0.10299999999999999</v>
      </c>
      <c r="D123" s="81">
        <f>B123/C123</f>
        <v>5.8252427184466021E-2</v>
      </c>
      <c r="E123" s="31"/>
      <c r="F123" s="31"/>
    </row>
    <row r="124" spans="1:6" ht="15.75" thickBot="1">
      <c r="A124" s="38" t="s">
        <v>211</v>
      </c>
      <c r="B124" s="39"/>
      <c r="C124" s="40"/>
      <c r="D124" s="40">
        <v>0.05</v>
      </c>
      <c r="E124" s="26"/>
      <c r="F124" s="26"/>
    </row>
    <row r="125" spans="1:6" ht="15.75" thickBot="1">
      <c r="A125" s="41"/>
      <c r="B125" s="42"/>
      <c r="C125" s="42"/>
      <c r="D125" s="43">
        <f>SUM(D120:D124)</f>
        <v>0.86790020320614136</v>
      </c>
      <c r="E125" s="61">
        <f>1/D125</f>
        <v>1.1522062056280942</v>
      </c>
      <c r="F125" s="44" t="s">
        <v>212</v>
      </c>
    </row>
    <row r="126" spans="1:6" ht="15.75" thickBot="1">
      <c r="A126" s="26" t="s">
        <v>231</v>
      </c>
      <c r="B126" s="26"/>
      <c r="C126" s="26"/>
      <c r="D126" s="26"/>
      <c r="E126" s="26"/>
      <c r="F126" s="26"/>
    </row>
    <row r="127" spans="1:6" ht="15.75" thickBot="1">
      <c r="A127" s="27"/>
      <c r="B127" s="28" t="s">
        <v>172</v>
      </c>
      <c r="C127" s="28" t="s">
        <v>201</v>
      </c>
      <c r="D127" s="28" t="s">
        <v>185</v>
      </c>
      <c r="E127" s="26"/>
      <c r="F127" s="26"/>
    </row>
    <row r="128" spans="1:6">
      <c r="A128" s="29" t="s">
        <v>202</v>
      </c>
      <c r="B128" s="30"/>
      <c r="C128" s="30"/>
      <c r="D128" s="30">
        <v>0.12</v>
      </c>
      <c r="E128" s="26"/>
      <c r="F128" s="26"/>
    </row>
    <row r="129" spans="1:6">
      <c r="A129" s="33" t="s">
        <v>229</v>
      </c>
      <c r="B129" s="80">
        <v>6.0000000000000001E-3</v>
      </c>
      <c r="C129" s="80">
        <v>0.10299999999999999</v>
      </c>
      <c r="D129" s="81">
        <f>B129/C129</f>
        <v>5.8252427184466021E-2</v>
      </c>
      <c r="E129" s="26"/>
      <c r="F129" s="26"/>
    </row>
    <row r="130" spans="1:6">
      <c r="A130" s="33" t="s">
        <v>232</v>
      </c>
      <c r="B130" s="34">
        <v>2.5000000000000001E-2</v>
      </c>
      <c r="C130" s="35">
        <v>0.23</v>
      </c>
      <c r="D130" s="35">
        <f t="shared" ref="D130" si="8">B130/C130</f>
        <v>0.10869565217391304</v>
      </c>
      <c r="E130" s="41"/>
      <c r="F130" s="41"/>
    </row>
    <row r="131" spans="1:6">
      <c r="A131" s="33" t="s">
        <v>229</v>
      </c>
      <c r="B131" s="80">
        <v>6.0000000000000001E-3</v>
      </c>
      <c r="C131" s="80">
        <v>0.10299999999999999</v>
      </c>
      <c r="D131" s="81">
        <v>5.8252427184466021E-2</v>
      </c>
      <c r="E131" s="41"/>
      <c r="F131" s="41"/>
    </row>
    <row r="132" spans="1:6" ht="15.75" thickBot="1">
      <c r="A132" s="38" t="s">
        <v>211</v>
      </c>
      <c r="B132" s="39"/>
      <c r="C132" s="40"/>
      <c r="D132" s="40">
        <v>0.05</v>
      </c>
      <c r="E132" s="41"/>
      <c r="F132" s="41"/>
    </row>
    <row r="133" spans="1:6" ht="15.75" thickBot="1">
      <c r="A133" s="41"/>
      <c r="B133" s="41"/>
      <c r="C133" s="41"/>
      <c r="D133" s="43">
        <f>SUM(D128:D132)</f>
        <v>0.39520050654284505</v>
      </c>
      <c r="E133" s="61">
        <f>1/D133</f>
        <v>2.530361129209703</v>
      </c>
      <c r="F133" s="44" t="s">
        <v>218</v>
      </c>
    </row>
    <row r="134" spans="1:6">
      <c r="A134" s="41"/>
      <c r="B134" s="41"/>
      <c r="C134" s="41"/>
      <c r="D134" s="51"/>
      <c r="E134" s="26"/>
      <c r="F134" s="26"/>
    </row>
    <row r="135" spans="1:6" ht="15.75" thickBot="1">
      <c r="A135" s="41"/>
      <c r="B135" s="41"/>
      <c r="C135" s="41"/>
      <c r="D135" s="51"/>
      <c r="E135" s="26"/>
      <c r="F135" s="26"/>
    </row>
    <row r="136" spans="1:6" ht="15.75" thickBot="1">
      <c r="A136" s="41"/>
      <c r="B136" s="53" t="s">
        <v>201</v>
      </c>
      <c r="C136" s="53" t="s">
        <v>225</v>
      </c>
      <c r="D136" s="51"/>
      <c r="E136" s="26"/>
      <c r="F136" s="26"/>
    </row>
    <row r="137" spans="1:6">
      <c r="A137" s="56" t="s">
        <v>212</v>
      </c>
      <c r="B137" s="30">
        <f>E125</f>
        <v>1.1522062056280942</v>
      </c>
      <c r="C137" s="82">
        <v>0.81399999999999995</v>
      </c>
      <c r="D137" s="51"/>
      <c r="E137" s="26"/>
      <c r="F137" s="26"/>
    </row>
    <row r="138" spans="1:6" ht="15.75" thickBot="1">
      <c r="A138" s="58" t="s">
        <v>218</v>
      </c>
      <c r="B138" s="40">
        <f>E133</f>
        <v>2.530361129209703</v>
      </c>
      <c r="C138" s="83">
        <v>0.186</v>
      </c>
      <c r="D138" s="51"/>
      <c r="E138" s="26"/>
      <c r="F138" s="26"/>
    </row>
    <row r="139" spans="1:6" ht="15.75" thickBot="1">
      <c r="A139" s="59" t="s">
        <v>233</v>
      </c>
      <c r="B139" s="60">
        <f>(B137*C137)+(B138*C138)</f>
        <v>1.4085430214142733</v>
      </c>
      <c r="C139" s="41"/>
      <c r="D139" s="51"/>
      <c r="E139" s="26"/>
      <c r="F139" s="26"/>
    </row>
    <row r="142" spans="1:6" ht="15.75" thickBot="1">
      <c r="A142" s="26" t="s">
        <v>234</v>
      </c>
      <c r="B142" s="26"/>
      <c r="C142" s="26"/>
      <c r="D142" s="26"/>
      <c r="E142" s="26"/>
      <c r="F142" s="26"/>
    </row>
    <row r="143" spans="1:6" ht="15.75" thickBot="1">
      <c r="A143" s="27"/>
      <c r="B143" s="28" t="s">
        <v>172</v>
      </c>
      <c r="C143" s="28" t="s">
        <v>201</v>
      </c>
      <c r="D143" s="28" t="s">
        <v>185</v>
      </c>
      <c r="E143" s="26"/>
      <c r="F143" s="26"/>
    </row>
    <row r="144" spans="1:6">
      <c r="A144" s="29" t="s">
        <v>202</v>
      </c>
      <c r="B144" s="30"/>
      <c r="C144" s="30"/>
      <c r="D144" s="30">
        <v>0.12</v>
      </c>
      <c r="E144" s="26"/>
      <c r="F144" s="26"/>
    </row>
    <row r="145" spans="1:6">
      <c r="A145" s="33" t="s">
        <v>235</v>
      </c>
      <c r="B145" s="34">
        <v>0.09</v>
      </c>
      <c r="C145" s="35">
        <v>0.23</v>
      </c>
      <c r="D145" s="35">
        <f t="shared" ref="D145" si="9">B145/C145</f>
        <v>0.39130434782608692</v>
      </c>
      <c r="E145" s="41"/>
      <c r="F145" s="41"/>
    </row>
    <row r="146" spans="1:6" ht="15.75" thickBot="1">
      <c r="A146" s="38" t="s">
        <v>211</v>
      </c>
      <c r="B146" s="39"/>
      <c r="C146" s="40"/>
      <c r="D146" s="40">
        <v>0.05</v>
      </c>
      <c r="E146" s="41"/>
      <c r="F146" s="41"/>
    </row>
    <row r="147" spans="1:6" ht="15.75" thickBot="1">
      <c r="A147" s="41"/>
      <c r="B147" s="41"/>
      <c r="C147" s="41"/>
      <c r="D147" s="43">
        <f>SUM(D144:D146)</f>
        <v>0.56130434782608696</v>
      </c>
      <c r="E147" s="61">
        <f>1/D147</f>
        <v>1.7815646785437644</v>
      </c>
      <c r="F147" s="44" t="s">
        <v>242</v>
      </c>
    </row>
    <row r="148" spans="1:6">
      <c r="A148" s="41"/>
      <c r="B148" s="41"/>
      <c r="C148" s="41"/>
      <c r="D148" s="51"/>
      <c r="E148" s="26"/>
      <c r="F148" s="26"/>
    </row>
    <row r="149" spans="1:6" ht="15.75" thickBot="1">
      <c r="A149" s="41"/>
      <c r="B149" s="41"/>
      <c r="C149" s="41"/>
      <c r="D149" s="51"/>
      <c r="E149" s="26"/>
      <c r="F149" s="26"/>
    </row>
    <row r="150" spans="1:6" ht="15.75" thickBot="1">
      <c r="A150" s="41"/>
      <c r="B150" s="53" t="s">
        <v>201</v>
      </c>
      <c r="C150" s="53" t="s">
        <v>236</v>
      </c>
      <c r="D150" s="51"/>
      <c r="E150" s="26"/>
      <c r="F150" s="26"/>
    </row>
    <row r="151" spans="1:6">
      <c r="A151" s="56" t="s">
        <v>237</v>
      </c>
      <c r="B151" s="30">
        <f>B139</f>
        <v>1.4085430214142733</v>
      </c>
      <c r="C151" s="82">
        <v>2.1240000000000001</v>
      </c>
      <c r="D151" s="51"/>
      <c r="E151" s="26"/>
      <c r="F151" s="26"/>
    </row>
    <row r="152" spans="1:6" ht="15.75" thickBot="1">
      <c r="A152" s="58" t="s">
        <v>238</v>
      </c>
      <c r="B152" s="40">
        <f>E147</f>
        <v>1.7815646785437644</v>
      </c>
      <c r="C152" s="83">
        <v>0.02</v>
      </c>
      <c r="D152" s="51"/>
      <c r="E152" s="26"/>
      <c r="F152" s="26"/>
    </row>
    <row r="153" spans="1:6" ht="26.25" thickBot="1">
      <c r="A153" s="84" t="s">
        <v>239</v>
      </c>
      <c r="B153" s="85">
        <f>((B151*C151)+(B152*C152))/(C151+C152)</f>
        <v>1.4120227010516753</v>
      </c>
      <c r="C153" s="41"/>
      <c r="D153" s="51"/>
      <c r="F153" s="26"/>
    </row>
    <row r="156" spans="1:6">
      <c r="A156" t="s">
        <v>243</v>
      </c>
    </row>
    <row r="157" spans="1:6" ht="15.75" thickBot="1">
      <c r="B157" s="26"/>
      <c r="C157" s="26"/>
      <c r="D157" s="26"/>
      <c r="E157" s="26"/>
      <c r="F157" s="26"/>
    </row>
    <row r="158" spans="1:6" ht="15.75" thickBot="1">
      <c r="A158" s="27"/>
      <c r="B158" s="28" t="s">
        <v>172</v>
      </c>
      <c r="C158" s="28" t="s">
        <v>201</v>
      </c>
      <c r="D158" s="28" t="s">
        <v>185</v>
      </c>
      <c r="E158" s="26"/>
      <c r="F158" s="26"/>
    </row>
    <row r="159" spans="1:6">
      <c r="A159" s="29" t="s">
        <v>202</v>
      </c>
      <c r="B159" s="30"/>
      <c r="C159" s="30"/>
      <c r="D159" s="79">
        <v>0.12</v>
      </c>
      <c r="E159" s="31"/>
      <c r="F159" s="31"/>
    </row>
    <row r="160" spans="1:6">
      <c r="A160" s="88" t="s">
        <v>244</v>
      </c>
      <c r="B160" s="86">
        <v>4.4999999999999998E-2</v>
      </c>
      <c r="C160" s="86">
        <v>0.104</v>
      </c>
      <c r="D160" s="87">
        <f>B160/C160</f>
        <v>0.43269230769230771</v>
      </c>
      <c r="E160" s="31"/>
      <c r="F160" s="31"/>
    </row>
    <row r="161" spans="1:6" ht="15.75" thickBot="1">
      <c r="A161" s="38" t="s">
        <v>211</v>
      </c>
      <c r="B161" s="39"/>
      <c r="C161" s="40"/>
      <c r="D161" s="40">
        <v>0.05</v>
      </c>
      <c r="E161" s="26"/>
      <c r="F161" s="26"/>
    </row>
    <row r="162" spans="1:6" ht="15.75" thickBot="1">
      <c r="A162" s="41"/>
      <c r="B162" s="42"/>
      <c r="C162" s="42"/>
      <c r="D162" s="43">
        <f>SUM(D159:D161)</f>
        <v>0.60269230769230775</v>
      </c>
      <c r="E162" s="61">
        <f>1/D162</f>
        <v>1.6592214422463305</v>
      </c>
      <c r="F162" s="44" t="s">
        <v>212</v>
      </c>
    </row>
    <row r="163" spans="1:6" ht="15.75" thickBot="1">
      <c r="A163" s="26" t="s">
        <v>234</v>
      </c>
      <c r="B163" s="26"/>
      <c r="C163" s="26"/>
      <c r="D163" s="26"/>
      <c r="E163" s="26"/>
      <c r="F163" s="26"/>
    </row>
    <row r="164" spans="1:6" ht="15.75" thickBot="1">
      <c r="A164" s="27"/>
      <c r="B164" s="28" t="s">
        <v>172</v>
      </c>
      <c r="C164" s="28" t="s">
        <v>201</v>
      </c>
      <c r="D164" s="28" t="s">
        <v>185</v>
      </c>
      <c r="E164" s="26"/>
      <c r="F164" s="26"/>
    </row>
    <row r="165" spans="1:6">
      <c r="A165" s="29" t="s">
        <v>202</v>
      </c>
      <c r="B165" s="30"/>
      <c r="C165" s="30"/>
      <c r="D165" s="30">
        <v>0.12</v>
      </c>
      <c r="E165" s="26"/>
      <c r="F165" s="26"/>
    </row>
    <row r="166" spans="1:6">
      <c r="A166" s="33" t="s">
        <v>235</v>
      </c>
      <c r="B166" s="34">
        <v>0.09</v>
      </c>
      <c r="C166" s="35">
        <v>0.23</v>
      </c>
      <c r="D166" s="35">
        <f t="shared" ref="D166" si="10">B166/C166</f>
        <v>0.39130434782608692</v>
      </c>
      <c r="E166" s="41"/>
      <c r="F166" s="41"/>
    </row>
    <row r="167" spans="1:6" ht="15.75" thickBot="1">
      <c r="A167" s="38" t="s">
        <v>211</v>
      </c>
      <c r="B167" s="39"/>
      <c r="C167" s="40"/>
      <c r="D167" s="40">
        <v>0.05</v>
      </c>
      <c r="E167" s="41"/>
      <c r="F167" s="41"/>
    </row>
    <row r="168" spans="1:6" ht="15.75" thickBot="1">
      <c r="A168" s="41"/>
      <c r="B168" s="41"/>
      <c r="C168" s="41"/>
      <c r="D168" s="43">
        <f>SUM(D165:D167)</f>
        <v>0.56130434782608696</v>
      </c>
      <c r="E168" s="61">
        <f>1/D168</f>
        <v>1.7815646785437644</v>
      </c>
      <c r="F168" s="44" t="s">
        <v>218</v>
      </c>
    </row>
    <row r="169" spans="1:6">
      <c r="A169" s="41"/>
      <c r="B169" s="41"/>
      <c r="C169" s="41"/>
      <c r="D169" s="51"/>
      <c r="E169" s="26"/>
      <c r="F169" s="26"/>
    </row>
    <row r="170" spans="1:6" ht="15.75" thickBot="1">
      <c r="A170" s="41"/>
      <c r="B170" s="41"/>
      <c r="C170" s="41"/>
      <c r="D170" s="51"/>
      <c r="E170" s="26"/>
      <c r="F170" s="26"/>
    </row>
    <row r="171" spans="1:6" ht="15.75" thickBot="1">
      <c r="A171" s="41"/>
      <c r="B171" s="53" t="s">
        <v>201</v>
      </c>
      <c r="C171" s="53" t="s">
        <v>236</v>
      </c>
      <c r="D171" s="51"/>
      <c r="E171" s="26"/>
      <c r="F171" s="26"/>
    </row>
    <row r="172" spans="1:6">
      <c r="A172" s="56" t="s">
        <v>237</v>
      </c>
      <c r="B172" s="30">
        <f>E162</f>
        <v>1.6592214422463305</v>
      </c>
      <c r="C172" s="82">
        <v>2.1240000000000001</v>
      </c>
      <c r="D172" s="51"/>
      <c r="E172" s="26"/>
      <c r="F172" s="26"/>
    </row>
    <row r="173" spans="1:6" ht="15.75" thickBot="1">
      <c r="A173" s="58" t="s">
        <v>238</v>
      </c>
      <c r="B173" s="40">
        <f>E168</f>
        <v>1.7815646785437644</v>
      </c>
      <c r="C173" s="83">
        <v>0.02</v>
      </c>
      <c r="D173" s="51"/>
      <c r="E173" s="26"/>
      <c r="F173" s="26"/>
    </row>
    <row r="174" spans="1:6" ht="26.25" thickBot="1">
      <c r="A174" s="84" t="s">
        <v>239</v>
      </c>
      <c r="B174" s="85">
        <f>((B172*C172)+(B173*C173))/(C172+C173)</f>
        <v>1.6603627037789557</v>
      </c>
      <c r="C174" s="41"/>
      <c r="D174" s="51"/>
      <c r="F174" s="26"/>
    </row>
  </sheetData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921D-DE69-4FF3-9575-C42B4C5B2BD6}">
  <dimension ref="B1:S50"/>
  <sheetViews>
    <sheetView workbookViewId="0">
      <selection activeCell="I7" sqref="I7"/>
    </sheetView>
  </sheetViews>
  <sheetFormatPr defaultColWidth="11.42578125" defaultRowHeight="12.75"/>
  <cols>
    <col min="1" max="1" width="3.7109375" style="26" customWidth="1"/>
    <col min="2" max="2" width="27.7109375" style="26" customWidth="1"/>
    <col min="3" max="3" width="13.7109375" style="26" customWidth="1"/>
    <col min="4" max="4" width="8.5703125" style="26" customWidth="1"/>
    <col min="5" max="5" width="12.5703125" style="26" customWidth="1"/>
    <col min="6" max="6" width="10.140625" style="26" customWidth="1"/>
    <col min="7" max="7" width="17.28515625" style="26" customWidth="1"/>
    <col min="8" max="8" width="11.7109375" style="26" customWidth="1"/>
    <col min="9" max="9" width="12.140625" style="26" customWidth="1"/>
    <col min="10" max="10" width="11.5703125" style="26" customWidth="1"/>
    <col min="11" max="11" width="13.42578125" style="26" customWidth="1"/>
    <col min="12" max="12" width="6" style="26" customWidth="1"/>
    <col min="13" max="13" width="2.85546875" style="26" customWidth="1"/>
    <col min="14" max="14" width="9.28515625" style="26" customWidth="1"/>
    <col min="15" max="16384" width="11.42578125" style="26"/>
  </cols>
  <sheetData>
    <row r="1" spans="2:19">
      <c r="B1" s="26" t="s">
        <v>245</v>
      </c>
    </row>
    <row r="3" spans="2:19">
      <c r="B3" s="89" t="s">
        <v>246</v>
      </c>
      <c r="C3" s="89" t="s">
        <v>247</v>
      </c>
      <c r="D3" s="89" t="s">
        <v>248</v>
      </c>
      <c r="E3" s="89" t="s">
        <v>185</v>
      </c>
      <c r="F3" s="89" t="s">
        <v>249</v>
      </c>
    </row>
    <row r="4" spans="2:19">
      <c r="B4" s="89" t="s">
        <v>250</v>
      </c>
      <c r="C4" s="89">
        <v>0.12</v>
      </c>
      <c r="D4" s="89">
        <v>4.1300000000000003E-2</v>
      </c>
      <c r="E4" s="89">
        <f>C4/D4</f>
        <v>2.9055690072639222</v>
      </c>
      <c r="F4" s="89">
        <f>E4*100</f>
        <v>290.5569007263922</v>
      </c>
    </row>
    <row r="6" spans="2:19" s="25" customFormat="1">
      <c r="G6" s="26"/>
      <c r="H6" s="26"/>
      <c r="I6" s="27"/>
    </row>
    <row r="7" spans="2:19" s="25" customFormat="1">
      <c r="G7" s="26"/>
      <c r="H7" s="26"/>
      <c r="I7" s="27"/>
    </row>
    <row r="8" spans="2:19" s="25" customFormat="1">
      <c r="G8" s="26"/>
      <c r="H8" s="26"/>
      <c r="I8" s="27"/>
    </row>
    <row r="9" spans="2:19">
      <c r="B9" s="27"/>
      <c r="C9" s="90"/>
      <c r="D9" s="41"/>
      <c r="E9" s="51"/>
      <c r="G9" s="51"/>
      <c r="H9" s="54"/>
      <c r="I9" s="55"/>
    </row>
    <row r="10" spans="2:19" s="25" customFormat="1">
      <c r="B10" s="25" t="s">
        <v>251</v>
      </c>
    </row>
    <row r="11" spans="2:19" s="25" customFormat="1">
      <c r="B11" s="25" t="s">
        <v>252</v>
      </c>
    </row>
    <row r="12" spans="2:19" ht="13.5" thickBot="1">
      <c r="B12" s="26" t="s">
        <v>253</v>
      </c>
      <c r="G12" s="25"/>
      <c r="H12" s="25"/>
      <c r="I12" s="25"/>
    </row>
    <row r="13" spans="2:19" ht="13.5" thickBot="1">
      <c r="B13" s="27"/>
      <c r="C13" s="28" t="s">
        <v>172</v>
      </c>
      <c r="D13" s="28" t="s">
        <v>201</v>
      </c>
      <c r="E13" s="28" t="s">
        <v>185</v>
      </c>
    </row>
    <row r="14" spans="2:19">
      <c r="B14" s="29" t="s">
        <v>202</v>
      </c>
      <c r="C14" s="30"/>
      <c r="D14" s="30"/>
      <c r="E14" s="30">
        <v>0.12</v>
      </c>
      <c r="F14" s="31"/>
      <c r="G14" s="32" t="s">
        <v>203</v>
      </c>
      <c r="H14" s="27"/>
    </row>
    <row r="15" spans="2:19">
      <c r="B15" s="33" t="s">
        <v>254</v>
      </c>
      <c r="C15" s="34">
        <v>0.01</v>
      </c>
      <c r="D15" s="35">
        <v>0.24</v>
      </c>
      <c r="E15" s="35">
        <f>C15/D15</f>
        <v>4.1666666666666671E-2</v>
      </c>
      <c r="F15" s="31"/>
      <c r="G15" s="32" t="s">
        <v>255</v>
      </c>
      <c r="S15" s="31"/>
    </row>
    <row r="16" spans="2:19">
      <c r="B16" s="33" t="s">
        <v>256</v>
      </c>
      <c r="C16" s="34">
        <v>0.02</v>
      </c>
      <c r="D16" s="35">
        <v>4.1300000000000003E-2</v>
      </c>
      <c r="E16" s="35">
        <f>C16/D16</f>
        <v>0.4842615012106537</v>
      </c>
      <c r="F16" s="31"/>
      <c r="G16" s="32"/>
      <c r="S16" s="31"/>
    </row>
    <row r="17" spans="2:19">
      <c r="B17" s="33" t="s">
        <v>207</v>
      </c>
      <c r="C17" s="36">
        <v>1.11E-2</v>
      </c>
      <c r="D17" s="35">
        <v>0.12</v>
      </c>
      <c r="E17" s="35">
        <f t="shared" ref="E17" si="0">C17/D17</f>
        <v>9.2500000000000013E-2</v>
      </c>
      <c r="F17" s="31"/>
      <c r="G17" s="32" t="s">
        <v>257</v>
      </c>
      <c r="S17" s="31"/>
    </row>
    <row r="18" spans="2:19">
      <c r="B18" s="33" t="s">
        <v>256</v>
      </c>
      <c r="C18" s="34">
        <f>0.114-2*C17</f>
        <v>9.1800000000000007E-2</v>
      </c>
      <c r="D18" s="36">
        <v>4.1300000000000003E-2</v>
      </c>
      <c r="E18" s="35">
        <f>C18/D18</f>
        <v>2.2227602905569008</v>
      </c>
      <c r="F18" s="31"/>
      <c r="G18" s="32" t="s">
        <v>258</v>
      </c>
      <c r="H18" s="27"/>
      <c r="I18" s="27"/>
      <c r="S18" s="31"/>
    </row>
    <row r="19" spans="2:19">
      <c r="B19" s="33" t="s">
        <v>207</v>
      </c>
      <c r="C19" s="36">
        <v>1.11E-2</v>
      </c>
      <c r="D19" s="35">
        <v>0.12</v>
      </c>
      <c r="E19" s="35">
        <f t="shared" ref="E19" si="1">C19/D19</f>
        <v>9.2500000000000013E-2</v>
      </c>
      <c r="F19" s="31"/>
      <c r="G19" s="32" t="s">
        <v>257</v>
      </c>
      <c r="I19" s="37"/>
      <c r="S19" s="31"/>
    </row>
    <row r="20" spans="2:19" ht="13.5" thickBot="1">
      <c r="B20" s="38" t="s">
        <v>211</v>
      </c>
      <c r="C20" s="39"/>
      <c r="D20" s="40"/>
      <c r="E20" s="108">
        <v>0.12</v>
      </c>
      <c r="G20" s="32" t="s">
        <v>259</v>
      </c>
    </row>
    <row r="21" spans="2:19" ht="13.5" thickBot="1">
      <c r="B21" s="41"/>
      <c r="C21" s="42"/>
      <c r="D21" s="42"/>
      <c r="E21" s="43">
        <f>SUM(E14:E20)</f>
        <v>3.1736884584342211</v>
      </c>
      <c r="F21" s="91">
        <f>1/E21</f>
        <v>0.31509078887136971</v>
      </c>
      <c r="G21" s="44" t="s">
        <v>212</v>
      </c>
    </row>
    <row r="22" spans="2:19" ht="13.5" thickBot="1">
      <c r="B22" s="26" t="s">
        <v>260</v>
      </c>
      <c r="J22" s="45"/>
    </row>
    <row r="23" spans="2:19" ht="13.5" thickBot="1">
      <c r="B23" s="27"/>
      <c r="C23" s="28" t="s">
        <v>172</v>
      </c>
      <c r="D23" s="28" t="s">
        <v>201</v>
      </c>
      <c r="E23" s="28" t="s">
        <v>185</v>
      </c>
      <c r="G23" s="32"/>
    </row>
    <row r="24" spans="2:19">
      <c r="B24" s="29" t="s">
        <v>202</v>
      </c>
      <c r="C24" s="30"/>
      <c r="D24" s="30"/>
      <c r="E24" s="30">
        <v>0.12</v>
      </c>
      <c r="I24" s="46"/>
    </row>
    <row r="25" spans="2:19">
      <c r="B25" s="33" t="s">
        <v>254</v>
      </c>
      <c r="C25" s="34">
        <v>0.01</v>
      </c>
      <c r="D25" s="35">
        <v>0.24</v>
      </c>
      <c r="E25" s="35">
        <f>C25/D25</f>
        <v>4.1666666666666671E-2</v>
      </c>
      <c r="I25" s="46"/>
      <c r="J25" s="47"/>
      <c r="K25" s="48"/>
    </row>
    <row r="26" spans="2:19">
      <c r="B26" s="33" t="s">
        <v>256</v>
      </c>
      <c r="C26" s="34">
        <v>0.02</v>
      </c>
      <c r="D26" s="35">
        <v>4.1300000000000003E-2</v>
      </c>
      <c r="E26" s="35">
        <f>C26/D26</f>
        <v>0.4842615012106537</v>
      </c>
      <c r="I26" s="46"/>
      <c r="J26" s="47"/>
      <c r="K26" s="48"/>
    </row>
    <row r="27" spans="2:19">
      <c r="B27" s="33" t="s">
        <v>207</v>
      </c>
      <c r="C27" s="36">
        <v>1.11E-2</v>
      </c>
      <c r="D27" s="35">
        <v>0.12</v>
      </c>
      <c r="E27" s="35">
        <f t="shared" ref="E27" si="2">C27/D27</f>
        <v>9.2500000000000013E-2</v>
      </c>
      <c r="I27" s="46"/>
      <c r="J27" s="47"/>
      <c r="K27" s="48"/>
    </row>
    <row r="28" spans="2:19">
      <c r="B28" s="33" t="s">
        <v>261</v>
      </c>
      <c r="C28" s="34">
        <v>9.1999999999999998E-2</v>
      </c>
      <c r="D28" s="34">
        <v>0.104</v>
      </c>
      <c r="E28" s="35">
        <f>C28/D28</f>
        <v>0.88461538461538469</v>
      </c>
      <c r="G28" s="32" t="s">
        <v>262</v>
      </c>
      <c r="I28" s="45"/>
    </row>
    <row r="29" spans="2:19">
      <c r="B29" s="33" t="s">
        <v>207</v>
      </c>
      <c r="C29" s="36">
        <v>1.11E-2</v>
      </c>
      <c r="D29" s="35">
        <v>0.12</v>
      </c>
      <c r="E29" s="35">
        <f t="shared" ref="E29" si="3">C29/D29</f>
        <v>9.2500000000000013E-2</v>
      </c>
      <c r="F29" s="41"/>
      <c r="G29" s="32"/>
    </row>
    <row r="30" spans="2:19" ht="13.5" thickBot="1">
      <c r="B30" s="38" t="s">
        <v>211</v>
      </c>
      <c r="C30" s="39"/>
      <c r="D30" s="40"/>
      <c r="E30" s="108">
        <v>0.12</v>
      </c>
      <c r="F30" s="41"/>
      <c r="G30" s="32"/>
      <c r="H30" s="49"/>
      <c r="I30" s="50"/>
      <c r="J30" s="45"/>
    </row>
    <row r="31" spans="2:19" ht="13.5" thickBot="1">
      <c r="B31" s="41"/>
      <c r="C31" s="41"/>
      <c r="D31" s="41"/>
      <c r="E31" s="43">
        <f>SUM(E24:E30)</f>
        <v>1.8355435524927048</v>
      </c>
      <c r="F31" s="91">
        <f>1/E31</f>
        <v>0.54479775140283648</v>
      </c>
      <c r="G31" s="44" t="s">
        <v>218</v>
      </c>
      <c r="H31" s="49"/>
      <c r="I31" s="50"/>
    </row>
    <row r="32" spans="2:19" ht="13.5" thickBot="1">
      <c r="B32" s="26" t="s">
        <v>263</v>
      </c>
      <c r="C32" s="41"/>
      <c r="D32" s="41"/>
      <c r="E32" s="92"/>
      <c r="F32" s="92"/>
      <c r="G32" s="44"/>
      <c r="H32" s="49"/>
      <c r="I32" s="50"/>
    </row>
    <row r="33" spans="2:19" ht="13.5" thickBot="1">
      <c r="B33" s="27"/>
      <c r="C33" s="28" t="s">
        <v>172</v>
      </c>
      <c r="D33" s="28" t="s">
        <v>201</v>
      </c>
      <c r="E33" s="28" t="s">
        <v>185</v>
      </c>
    </row>
    <row r="34" spans="2:19">
      <c r="B34" s="29" t="s">
        <v>202</v>
      </c>
      <c r="C34" s="30"/>
      <c r="D34" s="30"/>
      <c r="E34" s="30">
        <v>0.12</v>
      </c>
      <c r="F34" s="31"/>
      <c r="G34" s="32"/>
      <c r="H34" s="27"/>
    </row>
    <row r="35" spans="2:19">
      <c r="B35" s="33" t="s">
        <v>254</v>
      </c>
      <c r="C35" s="34">
        <v>0.01</v>
      </c>
      <c r="D35" s="35">
        <v>0.24</v>
      </c>
      <c r="E35" s="35">
        <f>C35/D35</f>
        <v>4.1666666666666671E-2</v>
      </c>
      <c r="F35" s="31"/>
      <c r="G35" s="32"/>
      <c r="S35" s="31"/>
    </row>
    <row r="36" spans="2:19">
      <c r="B36" s="33" t="s">
        <v>256</v>
      </c>
      <c r="C36" s="34">
        <v>0.02</v>
      </c>
      <c r="D36" s="35">
        <v>4.1300000000000003E-2</v>
      </c>
      <c r="E36" s="35">
        <f>C36/D36</f>
        <v>0.4842615012106537</v>
      </c>
      <c r="F36" s="31"/>
      <c r="G36" s="32"/>
      <c r="S36" s="31"/>
    </row>
    <row r="37" spans="2:19">
      <c r="B37" s="33" t="s">
        <v>264</v>
      </c>
      <c r="C37" s="36">
        <f>0.0111*2</f>
        <v>2.2200000000000001E-2</v>
      </c>
      <c r="D37" s="35">
        <v>0.12</v>
      </c>
      <c r="E37" s="35">
        <f t="shared" ref="E37" si="4">C37/D37</f>
        <v>0.18500000000000003</v>
      </c>
      <c r="F37" s="31"/>
      <c r="G37" s="32"/>
      <c r="S37" s="31"/>
    </row>
    <row r="38" spans="2:19">
      <c r="B38" s="33" t="s">
        <v>256</v>
      </c>
      <c r="C38" s="34">
        <f>C18-(2*0.0111)</f>
        <v>6.9600000000000009E-2</v>
      </c>
      <c r="D38" s="36">
        <v>4.1300000000000003E-2</v>
      </c>
      <c r="E38" s="35">
        <f>C38/D38</f>
        <v>1.6852300242130751</v>
      </c>
      <c r="F38" s="31"/>
      <c r="G38" s="32"/>
      <c r="H38" s="27"/>
      <c r="I38" s="27"/>
      <c r="S38" s="31"/>
    </row>
    <row r="39" spans="2:19">
      <c r="B39" s="33" t="s">
        <v>264</v>
      </c>
      <c r="C39" s="36">
        <f>0.0111*2</f>
        <v>2.2200000000000001E-2</v>
      </c>
      <c r="D39" s="35">
        <v>0.12</v>
      </c>
      <c r="E39" s="35">
        <f t="shared" ref="E39" si="5">C39/D39</f>
        <v>0.18500000000000003</v>
      </c>
      <c r="F39" s="31"/>
      <c r="G39" s="32"/>
      <c r="I39" s="37"/>
      <c r="S39" s="31"/>
    </row>
    <row r="40" spans="2:19" ht="13.5" thickBot="1">
      <c r="B40" s="38" t="s">
        <v>211</v>
      </c>
      <c r="C40" s="39"/>
      <c r="D40" s="40"/>
      <c r="E40" s="108">
        <v>0.12</v>
      </c>
      <c r="G40" s="32"/>
    </row>
    <row r="41" spans="2:19" ht="13.5" thickBot="1">
      <c r="B41" s="41"/>
      <c r="C41" s="42"/>
      <c r="D41" s="42"/>
      <c r="E41" s="43">
        <f>SUM(E34:E40)</f>
        <v>2.8211581920903956</v>
      </c>
      <c r="F41" s="91">
        <f>1/E41</f>
        <v>0.35446434829626811</v>
      </c>
      <c r="G41" s="44" t="s">
        <v>212</v>
      </c>
    </row>
    <row r="42" spans="2:19" ht="13.5" thickBot="1">
      <c r="B42" s="41"/>
      <c r="C42" s="41"/>
      <c r="D42" s="41"/>
      <c r="E42" s="92"/>
      <c r="F42" s="92"/>
      <c r="G42" s="44"/>
      <c r="H42" s="49"/>
      <c r="I42" s="50"/>
    </row>
    <row r="43" spans="2:19" ht="13.5" thickBot="1">
      <c r="B43" s="41"/>
      <c r="C43" s="93" t="s">
        <v>201</v>
      </c>
      <c r="D43" s="94" t="s">
        <v>225</v>
      </c>
      <c r="E43" s="51"/>
      <c r="G43" s="51"/>
      <c r="H43" s="54"/>
      <c r="I43" s="55" t="s">
        <v>225</v>
      </c>
      <c r="J43" s="55"/>
    </row>
    <row r="44" spans="2:19">
      <c r="B44" s="56" t="s">
        <v>212</v>
      </c>
      <c r="C44" s="95">
        <f>F21</f>
        <v>0.31509078887136971</v>
      </c>
      <c r="D44" s="96">
        <f>100-D45-D46</f>
        <v>91.846949744692282</v>
      </c>
      <c r="E44" s="51"/>
      <c r="G44" s="97" t="s">
        <v>265</v>
      </c>
      <c r="H44" s="98">
        <f>1.22*2.44</f>
        <v>2.9767999999999999</v>
      </c>
      <c r="I44" s="99">
        <v>100</v>
      </c>
      <c r="J44" s="55"/>
    </row>
    <row r="45" spans="2:19">
      <c r="B45" s="100" t="s">
        <v>218</v>
      </c>
      <c r="C45" s="101">
        <f>F31</f>
        <v>0.54479775140283648</v>
      </c>
      <c r="D45" s="102">
        <f>I45</f>
        <v>4.9852190271432413</v>
      </c>
      <c r="E45" s="51"/>
      <c r="G45" s="97" t="s">
        <v>266</v>
      </c>
      <c r="H45" s="98">
        <v>0.1484</v>
      </c>
      <c r="I45" s="103">
        <f>H45*I44/H44</f>
        <v>4.9852190271432413</v>
      </c>
      <c r="J45" s="55"/>
    </row>
    <row r="46" spans="2:19" ht="13.5" thickBot="1">
      <c r="B46" s="58" t="s">
        <v>242</v>
      </c>
      <c r="C46" s="104">
        <f>F41</f>
        <v>0.35446434829626811</v>
      </c>
      <c r="D46" s="105">
        <f>I46</f>
        <v>3.1678312281644718</v>
      </c>
      <c r="E46" s="51"/>
      <c r="G46" s="97" t="s">
        <v>267</v>
      </c>
      <c r="H46" s="98">
        <v>9.4299999999999995E-2</v>
      </c>
      <c r="I46" s="103">
        <f>H46*I44/H44</f>
        <v>3.1678312281644718</v>
      </c>
      <c r="J46" s="55"/>
    </row>
    <row r="47" spans="2:19" ht="13.5" thickBot="1">
      <c r="B47" s="106" t="s">
        <v>268</v>
      </c>
      <c r="C47" s="107">
        <f>(C44*D44/100)+(C45*D45/100)+(C46*D46/100)</f>
        <v>0.32778947198526298</v>
      </c>
      <c r="D47" s="41"/>
      <c r="E47" s="51"/>
      <c r="G47" s="51"/>
      <c r="H47" s="54"/>
      <c r="I47" s="55"/>
    </row>
    <row r="48" spans="2:19">
      <c r="B48" s="27"/>
      <c r="C48" s="90"/>
      <c r="D48" s="41"/>
      <c r="E48" s="51"/>
      <c r="G48" s="51"/>
      <c r="H48" s="54"/>
      <c r="I48" s="55"/>
    </row>
    <row r="49" spans="2:9">
      <c r="B49" s="27"/>
      <c r="C49" s="90"/>
      <c r="D49" s="41"/>
      <c r="E49" s="51"/>
      <c r="G49" s="51"/>
      <c r="H49" s="54"/>
      <c r="I49" s="55"/>
    </row>
    <row r="50" spans="2:9">
      <c r="B50" s="27"/>
      <c r="C50" s="90"/>
      <c r="D50" s="41"/>
      <c r="E50" s="51"/>
      <c r="G50" s="51"/>
      <c r="H50" s="54"/>
      <c r="I50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11"/>
  <sheetViews>
    <sheetView workbookViewId="0">
      <selection activeCell="B19" sqref="B19"/>
    </sheetView>
  </sheetViews>
  <sheetFormatPr defaultColWidth="11.42578125" defaultRowHeight="15"/>
  <cols>
    <col min="2" max="2" width="42.42578125" customWidth="1"/>
    <col min="3" max="3" width="16.5703125" customWidth="1"/>
  </cols>
  <sheetData>
    <row r="4" spans="2:5">
      <c r="D4" t="s">
        <v>185</v>
      </c>
    </row>
    <row r="5" spans="2:5">
      <c r="B5" s="12" t="s">
        <v>269</v>
      </c>
      <c r="C5" t="s">
        <v>179</v>
      </c>
      <c r="D5" s="14">
        <v>0.12</v>
      </c>
    </row>
    <row r="6" spans="2:5">
      <c r="B6" s="12" t="s">
        <v>270</v>
      </c>
      <c r="C6" t="s">
        <v>184</v>
      </c>
      <c r="D6" s="14">
        <v>0.05</v>
      </c>
    </row>
    <row r="8" spans="2:5" ht="15.75">
      <c r="B8" s="13" t="s">
        <v>271</v>
      </c>
      <c r="C8" t="s">
        <v>225</v>
      </c>
      <c r="D8" s="14">
        <v>0.85</v>
      </c>
    </row>
    <row r="10" spans="2:5">
      <c r="B10" t="s">
        <v>272</v>
      </c>
      <c r="C10" t="s">
        <v>273</v>
      </c>
      <c r="D10" t="s">
        <v>274</v>
      </c>
      <c r="E10" t="s">
        <v>185</v>
      </c>
    </row>
    <row r="11" spans="2:5">
      <c r="B11" t="s">
        <v>163</v>
      </c>
      <c r="C11">
        <f>LOOKUP(B11,materiales!A4:C156)</f>
        <v>1.4</v>
      </c>
      <c r="D11" s="7"/>
    </row>
  </sheetData>
  <dataValidations count="1">
    <dataValidation type="list" allowBlank="1" showInputMessage="1" showErrorMessage="1" sqref="B12" xr:uid="{00000000-0002-0000-0200-000000000000}">
      <formula1>$A$6:$A$158</formula1>
    </dataValidation>
  </dataValidations>
  <pageMargins left="0.7" right="0.7" top="0.75" bottom="0.75" header="0.3" footer="0.3"/>
  <cellWatches>
    <cellWatch r="B11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materiales!$A$4:$A$156</xm:f>
          </x14:formula1>
          <xm:sqref>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1B25-7FBC-4411-9FD2-DA8773869AA6}">
  <dimension ref="A1:P29"/>
  <sheetViews>
    <sheetView topLeftCell="A3" workbookViewId="0">
      <selection activeCell="F12" sqref="F12"/>
    </sheetView>
  </sheetViews>
  <sheetFormatPr defaultColWidth="11.42578125" defaultRowHeight="15"/>
  <cols>
    <col min="1" max="2" width="22.42578125" customWidth="1"/>
    <col min="3" max="3" width="14.5703125" customWidth="1"/>
    <col min="5" max="5" width="17.5703125" customWidth="1"/>
    <col min="6" max="6" width="9" customWidth="1"/>
    <col min="7" max="7" width="21" customWidth="1"/>
    <col min="8" max="8" width="14.42578125" customWidth="1"/>
    <col min="10" max="10" width="16.42578125" customWidth="1"/>
  </cols>
  <sheetData>
    <row r="1" spans="1:16">
      <c r="D1" s="65"/>
    </row>
    <row r="2" spans="1:16">
      <c r="A2" s="4"/>
    </row>
    <row r="3" spans="1:16">
      <c r="B3" t="s">
        <v>275</v>
      </c>
      <c r="C3" t="s">
        <v>276</v>
      </c>
      <c r="E3" s="65"/>
    </row>
    <row r="4" spans="1:16">
      <c r="C4" t="s">
        <v>277</v>
      </c>
      <c r="D4" s="1" t="s">
        <v>278</v>
      </c>
      <c r="E4" s="1" t="s">
        <v>279</v>
      </c>
      <c r="F4" s="1" t="s">
        <v>249</v>
      </c>
      <c r="H4" t="s">
        <v>280</v>
      </c>
    </row>
    <row r="5" spans="1:16">
      <c r="A5" s="66" t="s">
        <v>281</v>
      </c>
      <c r="B5" s="66" t="s">
        <v>282</v>
      </c>
      <c r="C5" s="66">
        <v>12</v>
      </c>
      <c r="D5" s="66">
        <v>0.12</v>
      </c>
      <c r="E5" s="66">
        <v>4.1000000000000002E-2</v>
      </c>
      <c r="F5" s="67">
        <f t="shared" ref="F5:F10" si="0">100*(D5/E5)</f>
        <v>292.6829268292683</v>
      </c>
      <c r="G5" s="66" t="s">
        <v>283</v>
      </c>
      <c r="H5" t="s">
        <v>284</v>
      </c>
      <c r="L5" s="112"/>
      <c r="M5" s="112"/>
      <c r="N5" s="112"/>
      <c r="O5" s="112"/>
      <c r="P5" s="112"/>
    </row>
    <row r="6" spans="1:16">
      <c r="A6" s="66" t="s">
        <v>281</v>
      </c>
      <c r="B6" s="66" t="s">
        <v>183</v>
      </c>
      <c r="C6" s="66">
        <v>10</v>
      </c>
      <c r="D6" s="66">
        <v>0.125</v>
      </c>
      <c r="E6" s="66">
        <v>4.2999999999999997E-2</v>
      </c>
      <c r="F6" s="67">
        <f t="shared" si="0"/>
        <v>290.69767441860466</v>
      </c>
      <c r="G6" s="66" t="s">
        <v>283</v>
      </c>
      <c r="H6" t="s">
        <v>285</v>
      </c>
      <c r="L6" s="113" t="s">
        <v>286</v>
      </c>
      <c r="M6" s="113"/>
      <c r="N6" s="113"/>
      <c r="O6" s="113"/>
      <c r="P6" s="113"/>
    </row>
    <row r="7" spans="1:16">
      <c r="A7" s="66" t="s">
        <v>281</v>
      </c>
      <c r="B7" s="66" t="s">
        <v>287</v>
      </c>
      <c r="C7" s="66">
        <v>45</v>
      </c>
      <c r="D7" s="66">
        <v>7.4999999999999997E-2</v>
      </c>
      <c r="E7" s="66">
        <v>2.4500000000000001E-2</v>
      </c>
      <c r="F7" s="67">
        <f t="shared" si="0"/>
        <v>306.12244897959181</v>
      </c>
      <c r="G7" s="66" t="s">
        <v>283</v>
      </c>
      <c r="H7" t="s">
        <v>285</v>
      </c>
      <c r="L7" s="113"/>
      <c r="M7" s="113"/>
      <c r="N7" s="113"/>
      <c r="O7" s="113"/>
      <c r="P7" s="113"/>
    </row>
    <row r="8" spans="1:16">
      <c r="A8" s="66" t="s">
        <v>281</v>
      </c>
      <c r="B8" s="66" t="s">
        <v>288</v>
      </c>
      <c r="C8" s="66">
        <v>40</v>
      </c>
      <c r="D8" s="66">
        <v>0.12</v>
      </c>
      <c r="E8" s="66">
        <v>4.2000000000000003E-2</v>
      </c>
      <c r="F8" s="67">
        <f t="shared" si="0"/>
        <v>285.71428571428567</v>
      </c>
      <c r="G8" s="66" t="s">
        <v>283</v>
      </c>
      <c r="H8" t="s">
        <v>285</v>
      </c>
      <c r="L8" s="114" t="s">
        <v>289</v>
      </c>
      <c r="M8" s="114"/>
      <c r="N8" s="114"/>
      <c r="O8" s="114"/>
      <c r="P8" s="114"/>
    </row>
    <row r="9" spans="1:16">
      <c r="A9" s="69" t="s">
        <v>281</v>
      </c>
      <c r="B9" s="69" t="s">
        <v>282</v>
      </c>
      <c r="C9" s="69">
        <v>12</v>
      </c>
      <c r="D9" s="69">
        <v>0.17</v>
      </c>
      <c r="E9" s="69">
        <v>4.1000000000000002E-2</v>
      </c>
      <c r="F9" s="70">
        <f t="shared" si="0"/>
        <v>414.63414634146341</v>
      </c>
      <c r="G9" s="69" t="s">
        <v>290</v>
      </c>
      <c r="H9" t="s">
        <v>284</v>
      </c>
      <c r="L9" s="71" t="s">
        <v>291</v>
      </c>
      <c r="M9" s="71" t="s">
        <v>292</v>
      </c>
      <c r="N9" s="72" t="s">
        <v>293</v>
      </c>
      <c r="O9" s="72" t="s">
        <v>294</v>
      </c>
      <c r="P9" s="72" t="s">
        <v>295</v>
      </c>
    </row>
    <row r="10" spans="1:16" ht="15.75">
      <c r="A10" s="73" t="s">
        <v>281</v>
      </c>
      <c r="B10" s="73" t="s">
        <v>282</v>
      </c>
      <c r="C10" s="73">
        <v>12</v>
      </c>
      <c r="D10" s="73">
        <v>0.13</v>
      </c>
      <c r="E10" s="73">
        <v>4.1000000000000002E-2</v>
      </c>
      <c r="F10" s="74">
        <f t="shared" si="0"/>
        <v>317.07317073170731</v>
      </c>
      <c r="G10" s="73" t="s">
        <v>296</v>
      </c>
      <c r="H10" t="s">
        <v>284</v>
      </c>
      <c r="L10" s="75">
        <v>0.25</v>
      </c>
      <c r="M10" s="75">
        <v>0.35</v>
      </c>
      <c r="N10" s="75">
        <v>0.32</v>
      </c>
      <c r="O10" s="75">
        <v>3.6</v>
      </c>
      <c r="P10" s="75">
        <v>1.7</v>
      </c>
    </row>
    <row r="11" spans="1:16">
      <c r="L11" s="114" t="s">
        <v>297</v>
      </c>
      <c r="M11" s="114"/>
      <c r="N11" s="114"/>
      <c r="O11" s="72" t="s">
        <v>294</v>
      </c>
      <c r="P11" s="72" t="s">
        <v>295</v>
      </c>
    </row>
    <row r="12" spans="1:16">
      <c r="H12" s="9"/>
      <c r="L12" s="71" t="s">
        <v>291</v>
      </c>
      <c r="M12" s="71" t="s">
        <v>292</v>
      </c>
      <c r="N12" s="72" t="s">
        <v>293</v>
      </c>
      <c r="O12" s="115" t="s">
        <v>298</v>
      </c>
      <c r="P12" s="115" t="s">
        <v>299</v>
      </c>
    </row>
    <row r="13" spans="1:16" ht="15.75">
      <c r="H13" s="9"/>
      <c r="L13" s="75">
        <v>400</v>
      </c>
      <c r="M13" s="75">
        <v>286</v>
      </c>
      <c r="N13" s="75">
        <v>313</v>
      </c>
      <c r="O13" s="115"/>
      <c r="P13" s="115"/>
    </row>
    <row r="14" spans="1:16">
      <c r="A14" s="76"/>
      <c r="B14" t="s">
        <v>300</v>
      </c>
      <c r="I14" s="116" t="s">
        <v>301</v>
      </c>
      <c r="J14" s="116" t="s">
        <v>302</v>
      </c>
      <c r="K14" s="117"/>
      <c r="L14" s="68"/>
      <c r="M14" s="68"/>
      <c r="N14" s="68"/>
      <c r="O14" s="115"/>
      <c r="P14" s="115"/>
    </row>
    <row r="15" spans="1:16">
      <c r="A15" s="77"/>
      <c r="B15" t="s">
        <v>303</v>
      </c>
      <c r="I15" s="116"/>
      <c r="J15" s="116" t="s">
        <v>304</v>
      </c>
      <c r="K15" s="117"/>
      <c r="L15" s="68"/>
      <c r="M15" s="68"/>
      <c r="N15" s="68"/>
      <c r="O15" s="115"/>
      <c r="P15" s="115"/>
    </row>
    <row r="16" spans="1:16">
      <c r="A16" s="78"/>
      <c r="B16" t="s">
        <v>305</v>
      </c>
    </row>
    <row r="18" spans="1:12">
      <c r="C18" s="1" t="s">
        <v>306</v>
      </c>
      <c r="D18" s="1" t="s">
        <v>278</v>
      </c>
      <c r="E18" s="1" t="s">
        <v>307</v>
      </c>
      <c r="F18" s="1" t="s">
        <v>249</v>
      </c>
      <c r="G18" s="1" t="s">
        <v>308</v>
      </c>
      <c r="H18" t="s">
        <v>280</v>
      </c>
    </row>
    <row r="19" spans="1:12">
      <c r="A19" s="66" t="s">
        <v>309</v>
      </c>
      <c r="B19" s="66" t="s">
        <v>282</v>
      </c>
      <c r="C19" s="66">
        <v>12</v>
      </c>
      <c r="D19" s="66">
        <v>0.08</v>
      </c>
      <c r="E19" s="66">
        <v>4.1000000000000002E-2</v>
      </c>
      <c r="F19" s="67">
        <f>100*(D19/E19)</f>
        <v>195.1219512195122</v>
      </c>
      <c r="G19" s="118" t="s">
        <v>283</v>
      </c>
      <c r="H19" t="s">
        <v>284</v>
      </c>
    </row>
    <row r="20" spans="1:12">
      <c r="A20" s="66" t="s">
        <v>310</v>
      </c>
      <c r="B20" s="66" t="s">
        <v>183</v>
      </c>
      <c r="C20" s="66">
        <v>10</v>
      </c>
      <c r="D20" s="66">
        <v>0.04</v>
      </c>
      <c r="E20" s="66">
        <v>4.2999999999999997E-2</v>
      </c>
      <c r="F20" s="67">
        <f>100*(D20/E20)</f>
        <v>93.023255813953497</v>
      </c>
      <c r="G20" s="119"/>
      <c r="H20" t="s">
        <v>285</v>
      </c>
    </row>
    <row r="21" spans="1:12">
      <c r="F21" s="6">
        <f>SUM(F19:F20)</f>
        <v>288.14520703346568</v>
      </c>
    </row>
    <row r="23" spans="1:12">
      <c r="C23" s="1" t="s">
        <v>306</v>
      </c>
      <c r="D23" s="1" t="s">
        <v>278</v>
      </c>
      <c r="E23" s="1" t="s">
        <v>307</v>
      </c>
      <c r="F23" s="1" t="s">
        <v>249</v>
      </c>
      <c r="G23" s="1" t="s">
        <v>308</v>
      </c>
      <c r="H23" t="s">
        <v>280</v>
      </c>
    </row>
    <row r="24" spans="1:12">
      <c r="A24" s="66" t="s">
        <v>309</v>
      </c>
      <c r="B24" s="66" t="s">
        <v>282</v>
      </c>
      <c r="C24" s="66">
        <v>12</v>
      </c>
      <c r="D24" s="66">
        <v>0.05</v>
      </c>
      <c r="E24" s="66">
        <v>4.1000000000000002E-2</v>
      </c>
      <c r="F24" s="67">
        <f>100*(D24/E24)</f>
        <v>121.95121951219512</v>
      </c>
      <c r="G24" s="118" t="s">
        <v>283</v>
      </c>
      <c r="H24" t="s">
        <v>284</v>
      </c>
    </row>
    <row r="25" spans="1:12">
      <c r="A25" s="66" t="s">
        <v>310</v>
      </c>
      <c r="B25" s="66" t="s">
        <v>183</v>
      </c>
      <c r="C25" s="66">
        <v>15</v>
      </c>
      <c r="D25" s="66">
        <v>7.0000000000000007E-2</v>
      </c>
      <c r="E25" s="66">
        <v>4.1300000000000003E-2</v>
      </c>
      <c r="F25" s="67">
        <f>100*(D25/E25)</f>
        <v>169.4915254237288</v>
      </c>
      <c r="G25" s="119"/>
      <c r="H25" t="s">
        <v>285</v>
      </c>
    </row>
    <row r="26" spans="1:12">
      <c r="F26" s="6">
        <f>SUM(F24:F25)</f>
        <v>291.44274493592394</v>
      </c>
    </row>
    <row r="29" spans="1:12">
      <c r="L29" t="s">
        <v>311</v>
      </c>
    </row>
  </sheetData>
  <mergeCells count="11">
    <mergeCell ref="I14:I15"/>
    <mergeCell ref="J14:K14"/>
    <mergeCell ref="J15:K15"/>
    <mergeCell ref="G19:G20"/>
    <mergeCell ref="G24:G25"/>
    <mergeCell ref="L5:P5"/>
    <mergeCell ref="L6:P7"/>
    <mergeCell ref="L8:P8"/>
    <mergeCell ref="L11:N11"/>
    <mergeCell ref="O12:O15"/>
    <mergeCell ref="P12:P15"/>
  </mergeCells>
  <pageMargins left="0.7" right="0.7" top="0.75" bottom="0.75" header="0.3" footer="0.3"/>
  <pageSetup paperSize="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Ministerio de Vivienda y Urbanismo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Jeanette Matus Geeregat</dc:creator>
  <cp:keywords/>
  <dc:description/>
  <cp:lastModifiedBy>Usuario invitado</cp:lastModifiedBy>
  <cp:revision/>
  <dcterms:created xsi:type="dcterms:W3CDTF">2017-06-27T19:34:21Z</dcterms:created>
  <dcterms:modified xsi:type="dcterms:W3CDTF">2024-10-30T14:47:29Z</dcterms:modified>
  <cp:category/>
  <cp:contentStatus/>
</cp:coreProperties>
</file>